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'BoQ1'!$A$11:$BC$38</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<sst xmlns="http://schemas.openxmlformats.org/spreadsheetml/2006/main" count="252" uniqueCount="109">
  <si>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</si>
  <si>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</si>
  <si>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</si>
  <si>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</si>
  <si>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</si>
  <si>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</si>
  <si>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</si>
  <si>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</si>
  <si>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</si>
  <si>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</si>
  <si>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</si>
  <si>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</si>
  <si>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</si>
  <si>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</si>
  <si>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</si>
  <si>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</si>
  <si>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</si>
  <si>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</si>
  <si>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</si>
  <si>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</si>
  <si>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</si>
  <si>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</si>
  <si>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</si>
  <si>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</si>
  <si>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</si>
  <si>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</si>
  <si>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</si>
  <si>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</si>
  <si>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</si>
  <si>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</si>
  <si>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</si>
  <si>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</si>
  <si>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</si>
  <si>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</si>
  <si>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</si>
  <si>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</si>
  <si>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</si>
  <si>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</si>
  <si>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</si>
  <si>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</si>
  <si>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</si>
  <si>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</si>
  <si>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</si>
  <si>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</si>
  <si>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</si>
  <si>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</si>
  <si>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</si>
  <si>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</si>
  <si>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</si>
  <si>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</si>
  <si>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</si>
  <si>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</si>
  <si>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</si>
  <si>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</si>
  <si>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</si>
  <si>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</si>
  <si>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</si>
  <si>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</si>
  <si>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</si>
  <si>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</si>
  <si>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</si>
  <si>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</si>
  <si>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cum</t>
  </si>
  <si>
    <t>each</t>
  </si>
  <si>
    <r>
      <t xml:space="preserve">TOTAL AMOUNT  
           in
     </t>
    </r>
    <r>
      <rPr>
        <b/>
        <sz val="11"/>
        <color indexed="10"/>
        <rFont val="Arial"/>
        <family val="2"/>
      </rPr>
      <t xml:space="preserve"> Rs.      P</t>
    </r>
  </si>
  <si>
    <t>MASONRY WORK</t>
  </si>
  <si>
    <t>metre</t>
  </si>
  <si>
    <t>Tender Inviting Authority: Superintending Engineer, IWD, IIT, Kanpur</t>
  </si>
  <si>
    <t>MINOR CIVIL MAINTENANCE WORK:</t>
  </si>
  <si>
    <t>DISMANTLING AND DEMOLISHING</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</si>
  <si>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</si>
  <si>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</si>
  <si>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</si>
  <si>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</si>
  <si>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</si>
  <si>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</si>
  <si>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</si>
  <si>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</si>
  <si>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</si>
  <si>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</si>
  <si>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</si>
  <si>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</si>
  <si>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</si>
  <si>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</si>
  <si>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</si>
  <si>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</si>
  <si>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CONCRETE WORK</t>
  </si>
  <si>
    <t>FLOORING</t>
  </si>
  <si>
    <t>1:4 (1 cement: 4 fine sand)</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</si>
  <si>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</si>
  <si>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</si>
  <si>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Centering and shuttering including strutting, propping etc. and removal of form work for :</t>
  </si>
  <si>
    <t>Foundations, footings, bases for columns</t>
  </si>
  <si>
    <t>Half brick masonry with common burnt clay F.P.S. (non modular) bricks of class designation 7.5 in foundations and plinth in :</t>
  </si>
  <si>
    <t>cement mortar 1:4 (1 cement : 4 coarse sand)</t>
  </si>
  <si>
    <t>Cement concrete pavement with 1:2:4 (1 cement : 2 coarse sand : 4 graded stone aggregate 20 mm nominal size), including finishing complete.</t>
  </si>
  <si>
    <t>12 mm cement plaster finished with a floating coat of neat cement of mix :</t>
  </si>
  <si>
    <t>Demolishing brick work manually/ by mechanical means including stacking of serviceable material and disposal of unserviceable material within 50 metres lead as per direction of Engineer-in-charge.</t>
  </si>
  <si>
    <t>In cement mortar</t>
  </si>
  <si>
    <t>DRAINAGE</t>
  </si>
  <si>
    <t>Extra for depth for manholes :</t>
  </si>
  <si>
    <t>Size 90x80 cm</t>
  </si>
  <si>
    <t>With common burnt clay F.P.S. (non modular) bricks of class designation 7.5</t>
  </si>
  <si>
    <t>Raising manhole cover and frame slab to required level including dismantling existing slab and making good the damage as required (Raising depth of manhole to be paid separately) :</t>
  </si>
  <si>
    <t>Rectangular manhole 90x80 cm with rectangular cover 600 x 450 mm of grade LD - 2.5</t>
  </si>
  <si>
    <t>Providing &amp; fixing Kota Stone Strips with CM 1:4 in CC Road i/c cutting the kota in strips.</t>
  </si>
  <si>
    <t>Rm</t>
  </si>
  <si>
    <t>Name of Work: Raying of CC pavement over brick path in house no 4077-4078.</t>
  </si>
  <si>
    <t>Contract No:   02/C/D2/2022-23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</si>
</sst>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8"/>
  <sheetViews>
    <sheetView showGridLines="0" zoomScale="85" zoomScaleNormal="85" zoomScalePageLayoutView="0" workbookViewId="0" topLeftCell="A1">
      <selection activeCell="BN22" sqref="BN22"/>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1" t="str">
        <f>B2&amp;" BoQ"</f>
        <v>Percentage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2" t="s">
        <v>67</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8.25" customHeight="1">
      <c r="A5" s="72" t="s">
        <v>107</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75" customHeight="1">
      <c r="A6" s="72" t="s">
        <v>108</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7</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58.5" customHeight="1">
      <c r="A8" s="11" t="s">
        <v>50</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64</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86</v>
      </c>
      <c r="C13" s="39" t="s">
        <v>55</v>
      </c>
      <c r="D13" s="66"/>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8"/>
      <c r="IA13" s="22">
        <v>1</v>
      </c>
      <c r="IB13" s="22" t="s">
        <v>86</v>
      </c>
      <c r="IC13" s="22" t="s">
        <v>55</v>
      </c>
      <c r="IE13" s="23"/>
      <c r="IF13" s="23" t="s">
        <v>34</v>
      </c>
      <c r="IG13" s="23" t="s">
        <v>35</v>
      </c>
      <c r="IH13" s="23">
        <v>10</v>
      </c>
      <c r="II13" s="23" t="s">
        <v>36</v>
      </c>
    </row>
    <row r="14" spans="1:243" s="22" customFormat="1" ht="42.75">
      <c r="A14" s="59">
        <v>1.01</v>
      </c>
      <c r="B14" s="64" t="s">
        <v>91</v>
      </c>
      <c r="C14" s="39" t="s">
        <v>56</v>
      </c>
      <c r="D14" s="66"/>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8"/>
      <c r="IA14" s="22">
        <v>1.01</v>
      </c>
      <c r="IB14" s="22" t="s">
        <v>91</v>
      </c>
      <c r="IC14" s="22" t="s">
        <v>56</v>
      </c>
      <c r="IE14" s="23"/>
      <c r="IF14" s="23" t="s">
        <v>40</v>
      </c>
      <c r="IG14" s="23" t="s">
        <v>35</v>
      </c>
      <c r="IH14" s="23">
        <v>123.223</v>
      </c>
      <c r="II14" s="23" t="s">
        <v>37</v>
      </c>
    </row>
    <row r="15" spans="1:243" s="22" customFormat="1" ht="28.5">
      <c r="A15" s="59">
        <v>1.02</v>
      </c>
      <c r="B15" s="60" t="s">
        <v>92</v>
      </c>
      <c r="C15" s="39" t="s">
        <v>57</v>
      </c>
      <c r="D15" s="61">
        <v>4.18</v>
      </c>
      <c r="E15" s="62" t="s">
        <v>52</v>
      </c>
      <c r="F15" s="63">
        <v>270.01</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ROUND(total_amount_ba($B$2,$D$2,D15,F15,J15,K15,M15),0)</f>
        <v>1129</v>
      </c>
      <c r="BB15" s="54">
        <f>BA15+SUM(N15:AZ15)</f>
        <v>1129</v>
      </c>
      <c r="BC15" s="50" t="str">
        <f>SpellNumber(L15,BB15)</f>
        <v>INR  One Thousand One Hundred &amp; Twenty Nine  Only</v>
      </c>
      <c r="IA15" s="22">
        <v>1.02</v>
      </c>
      <c r="IB15" s="22" t="s">
        <v>92</v>
      </c>
      <c r="IC15" s="22" t="s">
        <v>57</v>
      </c>
      <c r="ID15" s="22">
        <v>4.18</v>
      </c>
      <c r="IE15" s="23" t="s">
        <v>52</v>
      </c>
      <c r="IF15" s="23" t="s">
        <v>41</v>
      </c>
      <c r="IG15" s="23" t="s">
        <v>42</v>
      </c>
      <c r="IH15" s="23">
        <v>213</v>
      </c>
      <c r="II15" s="23" t="s">
        <v>37</v>
      </c>
    </row>
    <row r="16" spans="1:243" s="22" customFormat="1" ht="15.75">
      <c r="A16" s="59">
        <v>2</v>
      </c>
      <c r="B16" s="60" t="s">
        <v>65</v>
      </c>
      <c r="C16" s="39" t="s">
        <v>70</v>
      </c>
      <c r="D16" s="66"/>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8"/>
      <c r="IA16" s="22">
        <v>2</v>
      </c>
      <c r="IB16" s="22" t="s">
        <v>65</v>
      </c>
      <c r="IC16" s="22" t="s">
        <v>70</v>
      </c>
      <c r="IE16" s="23"/>
      <c r="IF16" s="23"/>
      <c r="IG16" s="23"/>
      <c r="IH16" s="23"/>
      <c r="II16" s="23"/>
    </row>
    <row r="17" spans="1:243" s="22" customFormat="1" ht="53.25" customHeight="1">
      <c r="A17" s="59">
        <v>2.01</v>
      </c>
      <c r="B17" s="60" t="s">
        <v>93</v>
      </c>
      <c r="C17" s="39" t="s">
        <v>58</v>
      </c>
      <c r="D17" s="66"/>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8"/>
      <c r="IA17" s="22">
        <v>2.01</v>
      </c>
      <c r="IB17" s="22" t="s">
        <v>93</v>
      </c>
      <c r="IC17" s="22" t="s">
        <v>58</v>
      </c>
      <c r="IE17" s="23"/>
      <c r="IF17" s="23"/>
      <c r="IG17" s="23"/>
      <c r="IH17" s="23"/>
      <c r="II17" s="23"/>
    </row>
    <row r="18" spans="1:243" s="22" customFormat="1" ht="28.5">
      <c r="A18" s="59">
        <v>2.02</v>
      </c>
      <c r="B18" s="60" t="s">
        <v>94</v>
      </c>
      <c r="C18" s="39" t="s">
        <v>71</v>
      </c>
      <c r="D18" s="61">
        <v>0.9</v>
      </c>
      <c r="E18" s="62" t="s">
        <v>52</v>
      </c>
      <c r="F18" s="63">
        <v>734.63</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ROUND(total_amount_ba($B$2,$D$2,D18,F18,J18,K18,M18),0)</f>
        <v>661</v>
      </c>
      <c r="BB18" s="54">
        <f>BA18+SUM(N18:AZ18)</f>
        <v>661</v>
      </c>
      <c r="BC18" s="50" t="str">
        <f>SpellNumber(L18,BB18)</f>
        <v>INR  Six Hundred &amp; Sixty One  Only</v>
      </c>
      <c r="IA18" s="22">
        <v>2.02</v>
      </c>
      <c r="IB18" s="22" t="s">
        <v>94</v>
      </c>
      <c r="IC18" s="22" t="s">
        <v>71</v>
      </c>
      <c r="ID18" s="22">
        <v>0.9</v>
      </c>
      <c r="IE18" s="23" t="s">
        <v>52</v>
      </c>
      <c r="IF18" s="23"/>
      <c r="IG18" s="23"/>
      <c r="IH18" s="23"/>
      <c r="II18" s="23"/>
    </row>
    <row r="19" spans="1:243" s="22" customFormat="1" ht="15.75">
      <c r="A19" s="59">
        <v>3</v>
      </c>
      <c r="B19" s="60" t="s">
        <v>87</v>
      </c>
      <c r="C19" s="39" t="s">
        <v>72</v>
      </c>
      <c r="D19" s="66"/>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8"/>
      <c r="IA19" s="22">
        <v>3</v>
      </c>
      <c r="IB19" s="22" t="s">
        <v>87</v>
      </c>
      <c r="IC19" s="22" t="s">
        <v>72</v>
      </c>
      <c r="IE19" s="23"/>
      <c r="IF19" s="23"/>
      <c r="IG19" s="23"/>
      <c r="IH19" s="23"/>
      <c r="II19" s="23"/>
    </row>
    <row r="20" spans="1:243" s="22" customFormat="1" ht="30.75" customHeight="1">
      <c r="A20" s="59">
        <v>3.01</v>
      </c>
      <c r="B20" s="60" t="s">
        <v>95</v>
      </c>
      <c r="C20" s="39" t="s">
        <v>59</v>
      </c>
      <c r="D20" s="61">
        <v>16.38</v>
      </c>
      <c r="E20" s="62" t="s">
        <v>62</v>
      </c>
      <c r="F20" s="63">
        <v>6978.21</v>
      </c>
      <c r="G20" s="40"/>
      <c r="H20" s="24"/>
      <c r="I20" s="47" t="s">
        <v>38</v>
      </c>
      <c r="J20" s="48">
        <f>IF(I20="Less(-)",-1,1)</f>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ROUND(total_amount_ba($B$2,$D$2,D20,F20,J20,K20,M20),0)</f>
        <v>114303</v>
      </c>
      <c r="BB20" s="54">
        <f>BA20+SUM(N20:AZ20)</f>
        <v>114303</v>
      </c>
      <c r="BC20" s="50" t="str">
        <f>SpellNumber(L20,BB20)</f>
        <v>INR  One Lakh Fourteen Thousand Three Hundred &amp; Three  Only</v>
      </c>
      <c r="IA20" s="22">
        <v>3.01</v>
      </c>
      <c r="IB20" s="22" t="s">
        <v>95</v>
      </c>
      <c r="IC20" s="22" t="s">
        <v>59</v>
      </c>
      <c r="ID20" s="22">
        <v>16.38</v>
      </c>
      <c r="IE20" s="23" t="s">
        <v>62</v>
      </c>
      <c r="IF20" s="23" t="s">
        <v>34</v>
      </c>
      <c r="IG20" s="23" t="s">
        <v>43</v>
      </c>
      <c r="IH20" s="23">
        <v>10</v>
      </c>
      <c r="II20" s="23" t="s">
        <v>37</v>
      </c>
    </row>
    <row r="21" spans="1:243" s="22" customFormat="1" ht="15.75">
      <c r="A21" s="59">
        <v>4</v>
      </c>
      <c r="B21" s="60" t="s">
        <v>53</v>
      </c>
      <c r="C21" s="39" t="s">
        <v>73</v>
      </c>
      <c r="D21" s="66"/>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8"/>
      <c r="IA21" s="22">
        <v>4</v>
      </c>
      <c r="IB21" s="22" t="s">
        <v>53</v>
      </c>
      <c r="IC21" s="22" t="s">
        <v>73</v>
      </c>
      <c r="IE21" s="23"/>
      <c r="IF21" s="23"/>
      <c r="IG21" s="23"/>
      <c r="IH21" s="23"/>
      <c r="II21" s="23"/>
    </row>
    <row r="22" spans="1:243" s="22" customFormat="1" ht="42.75">
      <c r="A22" s="59">
        <v>4.01</v>
      </c>
      <c r="B22" s="60" t="s">
        <v>96</v>
      </c>
      <c r="C22" s="39" t="s">
        <v>60</v>
      </c>
      <c r="D22" s="66"/>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8"/>
      <c r="IA22" s="22">
        <v>4.01</v>
      </c>
      <c r="IB22" s="22" t="s">
        <v>96</v>
      </c>
      <c r="IC22" s="22" t="s">
        <v>60</v>
      </c>
      <c r="IE22" s="23"/>
      <c r="IF22" s="23" t="s">
        <v>40</v>
      </c>
      <c r="IG22" s="23" t="s">
        <v>35</v>
      </c>
      <c r="IH22" s="23">
        <v>123.223</v>
      </c>
      <c r="II22" s="23" t="s">
        <v>37</v>
      </c>
    </row>
    <row r="23" spans="1:243" s="22" customFormat="1" ht="28.5">
      <c r="A23" s="59">
        <v>4.02</v>
      </c>
      <c r="B23" s="60" t="s">
        <v>88</v>
      </c>
      <c r="C23" s="39" t="s">
        <v>74</v>
      </c>
      <c r="D23" s="61">
        <v>2.47</v>
      </c>
      <c r="E23" s="62" t="s">
        <v>52</v>
      </c>
      <c r="F23" s="63">
        <v>316.79</v>
      </c>
      <c r="G23" s="40"/>
      <c r="H23" s="24"/>
      <c r="I23" s="47" t="s">
        <v>38</v>
      </c>
      <c r="J23" s="48">
        <f>IF(I23="Less(-)",-1,1)</f>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ROUND(total_amount_ba($B$2,$D$2,D23,F23,J23,K23,M23),0)</f>
        <v>782</v>
      </c>
      <c r="BB23" s="54">
        <f>BA23+SUM(N23:AZ23)</f>
        <v>782</v>
      </c>
      <c r="BC23" s="50" t="str">
        <f>SpellNumber(L23,BB23)</f>
        <v>INR  Seven Hundred &amp; Eighty Two  Only</v>
      </c>
      <c r="IA23" s="22">
        <v>4.02</v>
      </c>
      <c r="IB23" s="22" t="s">
        <v>88</v>
      </c>
      <c r="IC23" s="22" t="s">
        <v>74</v>
      </c>
      <c r="ID23" s="22">
        <v>2.47</v>
      </c>
      <c r="IE23" s="23" t="s">
        <v>52</v>
      </c>
      <c r="IF23" s="23" t="s">
        <v>44</v>
      </c>
      <c r="IG23" s="23" t="s">
        <v>45</v>
      </c>
      <c r="IH23" s="23">
        <v>10</v>
      </c>
      <c r="II23" s="23" t="s">
        <v>37</v>
      </c>
    </row>
    <row r="24" spans="1:243" s="22" customFormat="1" ht="15.75">
      <c r="A24" s="59">
        <v>5</v>
      </c>
      <c r="B24" s="60" t="s">
        <v>69</v>
      </c>
      <c r="C24" s="39" t="s">
        <v>75</v>
      </c>
      <c r="D24" s="66"/>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8"/>
      <c r="IA24" s="22">
        <v>5</v>
      </c>
      <c r="IB24" s="22" t="s">
        <v>69</v>
      </c>
      <c r="IC24" s="22" t="s">
        <v>75</v>
      </c>
      <c r="IE24" s="23"/>
      <c r="IF24" s="23"/>
      <c r="IG24" s="23"/>
      <c r="IH24" s="23"/>
      <c r="II24" s="23"/>
    </row>
    <row r="25" spans="1:243" s="22" customFormat="1" ht="85.5">
      <c r="A25" s="59">
        <v>5.01</v>
      </c>
      <c r="B25" s="60" t="s">
        <v>97</v>
      </c>
      <c r="C25" s="39" t="s">
        <v>76</v>
      </c>
      <c r="D25" s="66"/>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8"/>
      <c r="IA25" s="22">
        <v>5.01</v>
      </c>
      <c r="IB25" s="22" t="s">
        <v>97</v>
      </c>
      <c r="IC25" s="22" t="s">
        <v>76</v>
      </c>
      <c r="IE25" s="23"/>
      <c r="IF25" s="23" t="s">
        <v>41</v>
      </c>
      <c r="IG25" s="23" t="s">
        <v>42</v>
      </c>
      <c r="IH25" s="23">
        <v>213</v>
      </c>
      <c r="II25" s="23" t="s">
        <v>37</v>
      </c>
    </row>
    <row r="26" spans="1:243" s="22" customFormat="1" ht="28.5">
      <c r="A26" s="59">
        <v>5.02</v>
      </c>
      <c r="B26" s="60" t="s">
        <v>98</v>
      </c>
      <c r="C26" s="39" t="s">
        <v>77</v>
      </c>
      <c r="D26" s="61">
        <v>2.61</v>
      </c>
      <c r="E26" s="62" t="s">
        <v>62</v>
      </c>
      <c r="F26" s="63">
        <v>1489.21</v>
      </c>
      <c r="G26" s="40"/>
      <c r="H26" s="24"/>
      <c r="I26" s="47" t="s">
        <v>38</v>
      </c>
      <c r="J26" s="48">
        <f>IF(I26="Less(-)",-1,1)</f>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ROUND(total_amount_ba($B$2,$D$2,D26,F26,J26,K26,M26),0)</f>
        <v>3887</v>
      </c>
      <c r="BB26" s="54">
        <f>BA26+SUM(N26:AZ26)</f>
        <v>3887</v>
      </c>
      <c r="BC26" s="50" t="str">
        <f>SpellNumber(L26,BB26)</f>
        <v>INR  Three Thousand Eight Hundred &amp; Eighty Seven  Only</v>
      </c>
      <c r="IA26" s="22">
        <v>5.02</v>
      </c>
      <c r="IB26" s="22" t="s">
        <v>98</v>
      </c>
      <c r="IC26" s="22" t="s">
        <v>77</v>
      </c>
      <c r="ID26" s="22">
        <v>2.61</v>
      </c>
      <c r="IE26" s="23" t="s">
        <v>62</v>
      </c>
      <c r="IF26" s="23"/>
      <c r="IG26" s="23"/>
      <c r="IH26" s="23"/>
      <c r="II26" s="23"/>
    </row>
    <row r="27" spans="1:243" s="22" customFormat="1" ht="15.75">
      <c r="A27" s="59">
        <v>6</v>
      </c>
      <c r="B27" s="60" t="s">
        <v>99</v>
      </c>
      <c r="C27" s="39" t="s">
        <v>78</v>
      </c>
      <c r="D27" s="66"/>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8"/>
      <c r="IA27" s="22">
        <v>6</v>
      </c>
      <c r="IB27" s="22" t="s">
        <v>99</v>
      </c>
      <c r="IC27" s="22" t="s">
        <v>78</v>
      </c>
      <c r="IE27" s="23"/>
      <c r="IF27" s="23"/>
      <c r="IG27" s="23"/>
      <c r="IH27" s="23"/>
      <c r="II27" s="23"/>
    </row>
    <row r="28" spans="1:243" s="22" customFormat="1" ht="15.75">
      <c r="A28" s="59">
        <v>6.01</v>
      </c>
      <c r="B28" s="60" t="s">
        <v>100</v>
      </c>
      <c r="C28" s="39" t="s">
        <v>79</v>
      </c>
      <c r="D28" s="66"/>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8"/>
      <c r="IA28" s="22">
        <v>6.01</v>
      </c>
      <c r="IB28" s="22" t="s">
        <v>100</v>
      </c>
      <c r="IC28" s="22" t="s">
        <v>79</v>
      </c>
      <c r="IE28" s="23"/>
      <c r="IF28" s="23"/>
      <c r="IG28" s="23"/>
      <c r="IH28" s="23"/>
      <c r="II28" s="23"/>
    </row>
    <row r="29" spans="1:243" s="22" customFormat="1" ht="15.75">
      <c r="A29" s="59">
        <v>6.02</v>
      </c>
      <c r="B29" s="60" t="s">
        <v>101</v>
      </c>
      <c r="C29" s="39" t="s">
        <v>80</v>
      </c>
      <c r="D29" s="66"/>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8"/>
      <c r="IA29" s="22">
        <v>6.02</v>
      </c>
      <c r="IB29" s="22" t="s">
        <v>101</v>
      </c>
      <c r="IC29" s="22" t="s">
        <v>80</v>
      </c>
      <c r="IE29" s="23"/>
      <c r="IF29" s="23"/>
      <c r="IG29" s="23"/>
      <c r="IH29" s="23"/>
      <c r="II29" s="23"/>
    </row>
    <row r="30" spans="1:243" s="22" customFormat="1" ht="42.75">
      <c r="A30" s="59">
        <v>6.03</v>
      </c>
      <c r="B30" s="60" t="s">
        <v>102</v>
      </c>
      <c r="C30" s="39" t="s">
        <v>61</v>
      </c>
      <c r="D30" s="61">
        <v>0.2</v>
      </c>
      <c r="E30" s="62" t="s">
        <v>66</v>
      </c>
      <c r="F30" s="63">
        <v>7126.21</v>
      </c>
      <c r="G30" s="40"/>
      <c r="H30" s="24"/>
      <c r="I30" s="47" t="s">
        <v>38</v>
      </c>
      <c r="J30" s="48">
        <f>IF(I30="Less(-)",-1,1)</f>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ROUND(total_amount_ba($B$2,$D$2,D30,F30,J30,K30,M30),0)</f>
        <v>1425</v>
      </c>
      <c r="BB30" s="54">
        <f>BA30+SUM(N30:AZ30)</f>
        <v>1425</v>
      </c>
      <c r="BC30" s="50" t="str">
        <f>SpellNumber(L30,BB30)</f>
        <v>INR  One Thousand Four Hundred &amp; Twenty Five  Only</v>
      </c>
      <c r="IA30" s="22">
        <v>6.03</v>
      </c>
      <c r="IB30" s="22" t="s">
        <v>102</v>
      </c>
      <c r="IC30" s="22" t="s">
        <v>61</v>
      </c>
      <c r="ID30" s="22">
        <v>0.2</v>
      </c>
      <c r="IE30" s="23" t="s">
        <v>66</v>
      </c>
      <c r="IF30" s="23"/>
      <c r="IG30" s="23"/>
      <c r="IH30" s="23"/>
      <c r="II30" s="23"/>
    </row>
    <row r="31" spans="1:243" s="22" customFormat="1" ht="85.5">
      <c r="A31" s="59">
        <v>6.04</v>
      </c>
      <c r="B31" s="60" t="s">
        <v>103</v>
      </c>
      <c r="C31" s="39" t="s">
        <v>81</v>
      </c>
      <c r="D31" s="66"/>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8"/>
      <c r="IA31" s="22">
        <v>6.04</v>
      </c>
      <c r="IB31" s="22" t="s">
        <v>103</v>
      </c>
      <c r="IC31" s="22" t="s">
        <v>81</v>
      </c>
      <c r="IE31" s="23"/>
      <c r="IF31" s="23"/>
      <c r="IG31" s="23"/>
      <c r="IH31" s="23"/>
      <c r="II31" s="23"/>
    </row>
    <row r="32" spans="1:243" s="22" customFormat="1" ht="42.75">
      <c r="A32" s="59">
        <v>6.05</v>
      </c>
      <c r="B32" s="60" t="s">
        <v>104</v>
      </c>
      <c r="C32" s="39" t="s">
        <v>82</v>
      </c>
      <c r="D32" s="61">
        <v>1</v>
      </c>
      <c r="E32" s="62" t="s">
        <v>63</v>
      </c>
      <c r="F32" s="63">
        <v>2388.11</v>
      </c>
      <c r="G32" s="40"/>
      <c r="H32" s="24"/>
      <c r="I32" s="47" t="s">
        <v>38</v>
      </c>
      <c r="J32" s="48">
        <f>IF(I32="Less(-)",-1,1)</f>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3"/>
      <c r="BA32" s="42">
        <f>ROUND(total_amount_ba($B$2,$D$2,D32,F32,J32,K32,M32),0)</f>
        <v>2388</v>
      </c>
      <c r="BB32" s="54">
        <f>BA32+SUM(N32:AZ32)</f>
        <v>2388</v>
      </c>
      <c r="BC32" s="50" t="str">
        <f>SpellNumber(L32,BB32)</f>
        <v>INR  Two Thousand Three Hundred &amp; Eighty Eight  Only</v>
      </c>
      <c r="IA32" s="22">
        <v>6.05</v>
      </c>
      <c r="IB32" s="22" t="s">
        <v>104</v>
      </c>
      <c r="IC32" s="22" t="s">
        <v>82</v>
      </c>
      <c r="ID32" s="22">
        <v>1</v>
      </c>
      <c r="IE32" s="23" t="s">
        <v>63</v>
      </c>
      <c r="IF32" s="23"/>
      <c r="IG32" s="23"/>
      <c r="IH32" s="23"/>
      <c r="II32" s="23"/>
    </row>
    <row r="33" spans="1:243" s="22" customFormat="1" ht="24.75" customHeight="1">
      <c r="A33" s="59">
        <v>7</v>
      </c>
      <c r="B33" s="60" t="s">
        <v>68</v>
      </c>
      <c r="C33" s="39" t="s">
        <v>83</v>
      </c>
      <c r="D33" s="66"/>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8"/>
      <c r="IA33" s="22">
        <v>7</v>
      </c>
      <c r="IB33" s="22" t="s">
        <v>68</v>
      </c>
      <c r="IC33" s="22" t="s">
        <v>83</v>
      </c>
      <c r="IE33" s="23"/>
      <c r="IF33" s="23"/>
      <c r="IG33" s="23"/>
      <c r="IH33" s="23"/>
      <c r="II33" s="23"/>
    </row>
    <row r="34" spans="1:243" s="22" customFormat="1" ht="42.75" customHeight="1">
      <c r="A34" s="59">
        <v>7.01</v>
      </c>
      <c r="B34" s="60" t="s">
        <v>89</v>
      </c>
      <c r="C34" s="39" t="s">
        <v>84</v>
      </c>
      <c r="D34" s="61">
        <v>2.27</v>
      </c>
      <c r="E34" s="62" t="s">
        <v>90</v>
      </c>
      <c r="F34" s="63">
        <v>4985.92</v>
      </c>
      <c r="G34" s="40"/>
      <c r="H34" s="24"/>
      <c r="I34" s="47" t="s">
        <v>38</v>
      </c>
      <c r="J34" s="48">
        <f>IF(I34="Less(-)",-1,1)</f>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ROUND(total_amount_ba($B$2,$D$2,D34,F34,J34,K34,M34),0)</f>
        <v>11318</v>
      </c>
      <c r="BB34" s="54">
        <f>BA34+SUM(N34:AZ34)</f>
        <v>11318</v>
      </c>
      <c r="BC34" s="50" t="str">
        <f>SpellNumber(L34,BB34)</f>
        <v>INR  Eleven Thousand Three Hundred &amp; Eighteen  Only</v>
      </c>
      <c r="IA34" s="22">
        <v>7.01</v>
      </c>
      <c r="IB34" s="65" t="s">
        <v>89</v>
      </c>
      <c r="IC34" s="22" t="s">
        <v>84</v>
      </c>
      <c r="ID34" s="22">
        <v>2.27</v>
      </c>
      <c r="IE34" s="23" t="s">
        <v>90</v>
      </c>
      <c r="IF34" s="23"/>
      <c r="IG34" s="23"/>
      <c r="IH34" s="23"/>
      <c r="II34" s="23"/>
    </row>
    <row r="35" spans="1:243" s="22" customFormat="1" ht="42.75">
      <c r="A35" s="59">
        <v>7.02</v>
      </c>
      <c r="B35" s="60" t="s">
        <v>105</v>
      </c>
      <c r="C35" s="39" t="s">
        <v>85</v>
      </c>
      <c r="D35" s="61">
        <v>247.15</v>
      </c>
      <c r="E35" s="62" t="s">
        <v>106</v>
      </c>
      <c r="F35" s="63">
        <v>84.39</v>
      </c>
      <c r="G35" s="40"/>
      <c r="H35" s="24"/>
      <c r="I35" s="47" t="s">
        <v>38</v>
      </c>
      <c r="J35" s="48">
        <f>IF(I35="Less(-)",-1,1)</f>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3"/>
      <c r="BA35" s="42">
        <f>ROUND(total_amount_ba($B$2,$D$2,D35,F35,J35,K35,M35),0)</f>
        <v>20857</v>
      </c>
      <c r="BB35" s="54">
        <f>BA35+SUM(N35:AZ35)</f>
        <v>20857</v>
      </c>
      <c r="BC35" s="50" t="str">
        <f>SpellNumber(L35,BB35)</f>
        <v>INR  Twenty Thousand Eight Hundred &amp; Fifty Seven  Only</v>
      </c>
      <c r="IA35" s="22">
        <v>7.02</v>
      </c>
      <c r="IB35" s="22" t="s">
        <v>105</v>
      </c>
      <c r="IC35" s="22" t="s">
        <v>85</v>
      </c>
      <c r="ID35" s="22">
        <v>247.15</v>
      </c>
      <c r="IE35" s="23" t="s">
        <v>106</v>
      </c>
      <c r="IF35" s="23"/>
      <c r="IG35" s="23"/>
      <c r="IH35" s="23"/>
      <c r="II35" s="23"/>
    </row>
    <row r="36" spans="1:55" ht="28.5">
      <c r="A36" s="25" t="s">
        <v>46</v>
      </c>
      <c r="B36" s="26"/>
      <c r="C36" s="27"/>
      <c r="D36" s="43"/>
      <c r="E36" s="43"/>
      <c r="F36" s="43"/>
      <c r="G36" s="43"/>
      <c r="H36" s="55"/>
      <c r="I36" s="55"/>
      <c r="J36" s="55"/>
      <c r="K36" s="55"/>
      <c r="L36" s="56"/>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57">
        <f>SUM(BA13:BA35)</f>
        <v>156750</v>
      </c>
      <c r="BB36" s="58">
        <f>SUM(BB13:BB35)</f>
        <v>156750</v>
      </c>
      <c r="BC36" s="50" t="str">
        <f>SpellNumber(L36,BB36)</f>
        <v>  One Lakh Fifty Six Thousand Seven Hundred &amp; Fifty  Only</v>
      </c>
    </row>
    <row r="37" spans="1:55" ht="31.5" customHeight="1">
      <c r="A37" s="26" t="s">
        <v>47</v>
      </c>
      <c r="B37" s="28"/>
      <c r="C37" s="29"/>
      <c r="D37" s="30"/>
      <c r="E37" s="44" t="s">
        <v>54</v>
      </c>
      <c r="F37" s="45"/>
      <c r="G37" s="31"/>
      <c r="H37" s="32"/>
      <c r="I37" s="32"/>
      <c r="J37" s="32"/>
      <c r="K37" s="33"/>
      <c r="L37" s="34"/>
      <c r="M37" s="35"/>
      <c r="N37" s="36"/>
      <c r="O37" s="22"/>
      <c r="P37" s="22"/>
      <c r="Q37" s="22"/>
      <c r="R37" s="22"/>
      <c r="S37" s="22"/>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7">
        <f>IF(ISBLANK(F37),0,IF(E37="Excess (+)",ROUND(BA36+(BA36*F37),2),IF(E37="Less (-)",ROUND(BA36+(BA36*F37*(-1)),2),IF(E37="At Par",BA36,0))))</f>
        <v>0</v>
      </c>
      <c r="BB37" s="38">
        <f>ROUND(BA37,0)</f>
        <v>0</v>
      </c>
      <c r="BC37" s="21" t="str">
        <f>SpellNumber($E$2,BB37)</f>
        <v>INR Zero Only</v>
      </c>
    </row>
    <row r="38" spans="1:55" ht="18">
      <c r="A38" s="25" t="s">
        <v>48</v>
      </c>
      <c r="B38" s="25"/>
      <c r="C38" s="70" t="str">
        <f>SpellNumber($E$2,BB37)</f>
        <v>INR Zero Only</v>
      </c>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row>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9" ht="15"/>
    <row r="310" ht="15"/>
    <row r="311" ht="15"/>
    <row r="312" ht="15"/>
    <row r="313" ht="15"/>
    <row r="314" ht="15"/>
    <row r="315" ht="15"/>
    <row r="316" ht="15"/>
    <row r="317" ht="15"/>
    <row r="318" ht="15"/>
    <row r="319" ht="15"/>
    <row r="320" ht="15"/>
    <row r="321" ht="15"/>
    <row r="322" ht="15"/>
    <row r="323" ht="15"/>
    <row r="325" ht="15"/>
    <row r="326" ht="15"/>
    <row r="327" ht="15"/>
    <row r="328" ht="15"/>
    <row r="329" ht="15"/>
    <row r="330" ht="15"/>
    <row r="331" ht="15"/>
    <row r="332" ht="15"/>
    <row r="333" ht="15"/>
    <row r="334" ht="15"/>
    <row r="335" ht="15"/>
    <row r="336" ht="15"/>
    <row r="337" ht="15"/>
    <row r="338" ht="15"/>
    <row r="339" ht="15"/>
  </sheetData>
  <sheetProtection password="9E83" sheet="1"/>
  <autoFilter ref="A11:BC38"/>
  <mergeCells count="22">
    <mergeCell ref="A9:BC9"/>
    <mergeCell ref="C38:BC38"/>
    <mergeCell ref="A1:L1"/>
    <mergeCell ref="A4:BC4"/>
    <mergeCell ref="A5:BC5"/>
    <mergeCell ref="A6:BC6"/>
    <mergeCell ref="A7:BC7"/>
    <mergeCell ref="B8:BC8"/>
    <mergeCell ref="D13:BC13"/>
    <mergeCell ref="D14:BC14"/>
    <mergeCell ref="D16:BC16"/>
    <mergeCell ref="D17:BC17"/>
    <mergeCell ref="D19:BC19"/>
    <mergeCell ref="D21:BC21"/>
    <mergeCell ref="D22:BC22"/>
    <mergeCell ref="D24:BC24"/>
    <mergeCell ref="D25:BC25"/>
    <mergeCell ref="D27:BC27"/>
    <mergeCell ref="D28:BC28"/>
    <mergeCell ref="D29:BC29"/>
    <mergeCell ref="D31:BC31"/>
    <mergeCell ref="D33:BC33"/>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7">
      <formula1>IF(E37="Select",-1,IF(E37="At Par",0,0))</formula1>
      <formula2>IF(E37="Select",-1,IF(E37="At Par",0,0.99))</formula2>
    </dataValidation>
    <dataValidation type="list" allowBlank="1" showErrorMessage="1" sqref="E37">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7">
      <formula1>0</formula1>
      <formula2>99.9</formula2>
    </dataValidation>
    <dataValidation type="list" allowBlank="1" showErrorMessage="1" sqref="D13:D14 K15 D16:D17 K18 D19 K20 D21:D22 K23 D24:D25 K26 D27:D29 K30 D31 K32 K34:K35 D33">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3:H23 G26:H26 G30:H30 G32:H32 G34:H35">
      <formula1>0</formula1>
      <formula2>999999999999999</formula2>
    </dataValidation>
    <dataValidation allowBlank="1" showInputMessage="1" showErrorMessage="1" promptTitle="Addition / Deduction" prompt="Please Choose the correct One" sqref="J15 J18 J20 J23 J26 J30 J32 J34:J35">
      <formula1>0</formula1>
      <formula2>0</formula2>
    </dataValidation>
    <dataValidation type="list" showErrorMessage="1" sqref="I15 I18 I20 I23 I26 I30 I32 I34:I3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3:O23 N26:O26 N30:O30 N32:O32 N34:O3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3 R26 R30 R32 R34:R3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3 Q26 Q30 Q32 Q34:Q3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3 M26 M30 M32 M34:M35">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0 D23 D26 D30 D32 D34:D35">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 F23 F26 F30 F32 F34:F35">
      <formula1>0</formula1>
      <formula2>999999999999999</formula2>
    </dataValidation>
    <dataValidation type="list" allowBlank="1" showInputMessage="1" showErrorMessage="1" sqref="L13 L14 L15 L16 L17 L18 L19 L20 L21 L22 L23 L24 L25 L26 L27 L28 L29 L30 L31 L32 L33 L35 L34">
      <formula1>"INR"</formula1>
    </dataValidation>
    <dataValidation allowBlank="1" showInputMessage="1" showErrorMessage="1" promptTitle="Itemcode/Make" prompt="Please enter text" sqref="C13:C35">
      <formula1>0</formula1>
      <formula2>0</formula2>
    </dataValidation>
    <dataValidation type="decimal" allowBlank="1" showInputMessage="1" showErrorMessage="1" errorTitle="Invalid Entry" error="Only Numeric Values are allowed. " sqref="A13:A35">
      <formula1>0</formula1>
      <formula2>999999999999999</formula2>
    </dataValidation>
  </dataValidations>
  <printOptions/>
  <pageMargins left="0.45" right="0.2" top="0.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5" t="s">
        <v>49</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2022-04-05T06:20:40Z</cp:lastPrinted>
  <dcterms:created xsi:type="dcterms:W3CDTF">2009-01-30T06:42:42Z</dcterms:created>
  <dcterms:modified xsi:type="dcterms:W3CDTF">2022-04-06T10:00:03Z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