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<sst xmlns="http://schemas.openxmlformats.org/spreadsheetml/2006/main" count="526" uniqueCount="163">
  <si>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</si>
  <si>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</si>
  <si>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</si>
  <si>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</si>
  <si>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</si>
  <si>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</si>
  <si>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</si>
  <si>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</si>
  <si>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</si>
  <si>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</si>
  <si>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</si>
  <si>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</si>
  <si>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</si>
  <si>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</si>
  <si>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</si>
  <si>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</si>
  <si>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</si>
  <si>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</si>
  <si>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</si>
  <si>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</si>
  <si>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</si>
  <si>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</si>
  <si>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</si>
  <si>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</si>
  <si>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</si>
  <si>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</si>
  <si>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</si>
  <si>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</si>
  <si>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</si>
  <si>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</si>
  <si>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</si>
  <si>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</si>
  <si>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</si>
  <si>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</si>
  <si>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</si>
  <si>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</si>
  <si>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</si>
  <si>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</si>
  <si>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</si>
  <si>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</si>
  <si>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</si>
  <si>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</si>
  <si>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</si>
  <si>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</si>
  <si>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</si>
  <si>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</si>
  <si>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</si>
  <si>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</si>
  <si>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</si>
  <si>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</si>
  <si>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</si>
  <si>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</si>
  <si>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</si>
  <si>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</si>
  <si>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</si>
  <si>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</si>
  <si>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'B'</t>
  </si>
  <si>
    <t>Supplying &amp; drawing following sizes of FRLS PVC insulated copper conductor, single core cable in  the existing surface / recessed steel / PVC conduit as reqd.</t>
  </si>
  <si>
    <t>1 x 1.5 Sq.mm..</t>
  </si>
  <si>
    <t>3 x 1.5 Sq.mm..</t>
  </si>
  <si>
    <t>3 x 4 Sq.mm..</t>
  </si>
  <si>
    <t>3 x 6 sq.mm</t>
  </si>
  <si>
    <t>Supplying and  drawing telephone cable of 2 pair 0.5  mm dia  FRLS  PVC insulated annealed copper conductor, unarmored telephone cable in the existing surface/ recessed steel/ PVC conduit as required.</t>
  </si>
  <si>
    <t xml:space="preserve">S &amp; F metal box of following sizes ( nominal size ) on surface or in recess with suitable size of phenolic laminated sheet cover in the front I/c painting etc as reqd. </t>
  </si>
  <si>
    <t>250 mm x 300 mm x 100 mm deep</t>
  </si>
  <si>
    <t>Supply, fixing,  following modular type switch / socket on existing modular plate &amp; switch box including connectins but excluding modular plate etc. as reqd.</t>
  </si>
  <si>
    <t>5/6 Amp switch</t>
  </si>
  <si>
    <t>2 way 5/6 amps switch</t>
  </si>
  <si>
    <t>15/16 Amp. switch</t>
  </si>
  <si>
    <t>3 Pin 5/6 Amp. socket outlet</t>
  </si>
  <si>
    <t>6 Pin 15/16 Amp. socket outlet.</t>
  </si>
  <si>
    <t>Bell Push</t>
  </si>
  <si>
    <t>Supplying and fixing two module stepped type electronic fan regulator on the existing modular plate switch box including connections but excluding modular plate etc. as required</t>
  </si>
  <si>
    <t>Blanking plate</t>
  </si>
  <si>
    <t>Supplying and fixing 3 pin, 5 amp. Ceiling rose on the existing junction box/ wooden block including connection etc. as reqd.</t>
  </si>
  <si>
    <t>Supplying and fixing brass batten/ angle holder including connection etc. as required.</t>
  </si>
  <si>
    <t xml:space="preserve">Supplying and fixing call bell/ buzzer suitable for single phase,230 V, complete as required.
</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</si>
  <si>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</si>
  <si>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16-way , Double door</t>
  </si>
  <si>
    <t>Supplying and fixing 5 amps to 32 amps rating, 240 volts, 'C' series, MCB suitable for inductive load of following poles in the existing MCB DB complete with connections, testing and commissioning etc. as reqd.</t>
  </si>
  <si>
    <t>Single Pole</t>
  </si>
  <si>
    <t>S &amp; F following rating double pole (single phase &amp; neutral) 240 volts RCCB (ELCB), having sensivity current up to 30 mA in the existing MCB DB complete with connection,testing &amp; commissioning etc as reqd.</t>
  </si>
  <si>
    <t>63 Amp</t>
  </si>
  <si>
    <t>Fixing of RJ-45 modular box with cover plate or I/o box for internet  on surface/ recessed cutting the wall making good the same as required. ( box and cover plate will be supplied by dept.)</t>
  </si>
  <si>
    <t xml:space="preserve">Laying UTP cable enhanced cat 5/cat 6 cable in existing steel conduit pipe/GI pipe/ raceway / RCC pipe as reqd. the cost shall also include numbering of networking wire from room to rack as reqd. (wire will be supplied by dept) </t>
  </si>
  <si>
    <t>S &amp; F wood board of following sizes (nominal size) on surface  or in recess with suitable size of phenolic laminated sheet cover in the front etc as reqd.</t>
  </si>
  <si>
    <t xml:space="preserve">100 mm x 100 mm </t>
  </si>
  <si>
    <t>Providing and fixing casing and capping in place of defective and dameged wood batten including dismentling of betten and wire &amp; relaying of wires as required complet.</t>
  </si>
  <si>
    <t>20 x 12 mm</t>
  </si>
  <si>
    <t>25 x 16 mm</t>
  </si>
  <si>
    <t>32x 16 mm</t>
  </si>
  <si>
    <t>Dismentaling  of  wood board of any size on surface  or in recessed etc as reqd.</t>
  </si>
  <si>
    <t>Dismantling damaged DB/TPN Switches/ loose wire boxes along with all accessories and depositing the same in the store as reqd.</t>
  </si>
  <si>
    <t>S &amp; F 3 mm thick phenolic laminated sheet on existing board with brass screw &amp; cup washer etc as reqd.</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</si>
  <si>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</si>
  <si>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</si>
  <si>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1400mm</t>
  </si>
  <si>
    <t>Supplying fiixing erection of wall bracket/ceiling fittings of all sizes and shapes containing upto two GLS lamps per fitting complete with all acessories includng connecting etc as requred (without Lamp)</t>
  </si>
  <si>
    <t>Drum light 03 PV</t>
  </si>
  <si>
    <t>Wall bracket 0533</t>
  </si>
  <si>
    <t>bulkhead for 60w gls LAMP</t>
  </si>
  <si>
    <t>Supplying and fixing following size/ surface mounting plastic box  as required.make havells OR equivalent approved make.</t>
  </si>
  <si>
    <t>1/2 module</t>
  </si>
  <si>
    <t>3 module</t>
  </si>
  <si>
    <t xml:space="preserve"> 4 module</t>
  </si>
  <si>
    <t>6 module</t>
  </si>
  <si>
    <t xml:space="preserve"> 8 module</t>
  </si>
  <si>
    <t>12module</t>
  </si>
  <si>
    <t>points</t>
  </si>
  <si>
    <t>Mtr.</t>
  </si>
  <si>
    <t>Nos.</t>
  </si>
  <si>
    <t>Sq.cm</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</si>
  <si>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</si>
  <si>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</si>
  <si>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</si>
  <si>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</si>
  <si>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</si>
  <si>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</si>
  <si>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</si>
  <si>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</si>
  <si>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</si>
  <si>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</si>
  <si>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</si>
  <si>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</si>
  <si>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</si>
  <si>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</si>
  <si>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</si>
  <si>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</si>
  <si>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</si>
  <si>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</si>
  <si>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</si>
  <si>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</si>
  <si>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</si>
  <si>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</si>
  <si>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</si>
  <si>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</si>
  <si>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</si>
  <si>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</si>
  <si>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</si>
  <si>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</si>
  <si>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</si>
  <si>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</si>
  <si>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</si>
  <si>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</si>
  <si>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</si>
  <si>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</si>
  <si>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</si>
  <si>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</si>
  <si>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</si>
  <si>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</si>
  <si>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</si>
  <si>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</si>
  <si>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</si>
  <si>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</si>
  <si>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</si>
  <si>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</si>
  <si>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</si>
  <si>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</si>
  <si>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</si>
  <si>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</si>
  <si>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Tender Inviting Authority: Executive Engineer (Elect.)</t>
  </si>
  <si>
    <t>Contract No:  14/Elect/2022/214 dated: 16.08.2022</t>
  </si>
  <si>
    <t>Name of Work: Modification / Renovation of electrical installation of vacate houses no. 422 Type-IV.</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</si>
</sst>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1"/>
      <color theme="1"/>
      <name val="Arial"/>
      <family val="2"/>
    </font>
    <font>
      <sz val="10"/>
      <color rgb="FF000000"/>
      <name val="Courier New"/>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8"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7"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1" xfId="57" applyFont="1" applyFill="1" applyBorder="1" applyAlignment="1">
      <alignment horizontal="justify" vertical="top" wrapText="1"/>
      <protection/>
    </xf>
    <xf numFmtId="0" fontId="73" fillId="0" borderId="11" xfId="0" applyFont="1" applyFill="1" applyBorder="1" applyAlignment="1">
      <alignment horizontal="justify" vertical="top" wrapText="1"/>
    </xf>
    <xf numFmtId="2" fontId="3" fillId="0" borderId="11" xfId="0" applyNumberFormat="1" applyFont="1" applyFill="1" applyBorder="1" applyAlignment="1">
      <alignment horizontal="center" vertical="top"/>
    </xf>
    <xf numFmtId="2" fontId="3" fillId="0" borderId="11" xfId="59" applyNumberFormat="1" applyFont="1" applyFill="1" applyBorder="1" applyAlignment="1">
      <alignment horizontal="center" vertical="top"/>
      <protection/>
    </xf>
    <xf numFmtId="0" fontId="74" fillId="0" borderId="11" xfId="59" applyNumberFormat="1" applyFont="1" applyFill="1" applyBorder="1" applyAlignment="1">
      <alignment horizontal="left" vertical="top" wrapText="1" readingOrder="1"/>
      <protection/>
    </xf>
    <xf numFmtId="2" fontId="3" fillId="0" borderId="11" xfId="0" applyNumberFormat="1" applyFont="1" applyFill="1" applyBorder="1" applyAlignment="1">
      <alignment horizontal="center" vertical="top" wrapText="1"/>
    </xf>
    <xf numFmtId="0" fontId="73" fillId="0" borderId="11" xfId="0" applyFont="1" applyFill="1" applyBorder="1" applyAlignment="1">
      <alignment horizontal="justify" vertical="top"/>
    </xf>
    <xf numFmtId="0" fontId="73" fillId="0" borderId="0" xfId="0" applyFont="1" applyFill="1" applyAlignment="1">
      <alignment horizontal="justify" vertical="top" wrapText="1"/>
    </xf>
    <xf numFmtId="0" fontId="3" fillId="0" borderId="11" xfId="0" applyFont="1" applyFill="1" applyBorder="1" applyAlignment="1">
      <alignment horizontal="justify" vertical="top" wrapText="1"/>
    </xf>
    <xf numFmtId="0" fontId="3" fillId="0" borderId="11" xfId="0" applyFont="1" applyFill="1" applyBorder="1" applyAlignment="1">
      <alignment horizontal="justify"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9"/>
  <sheetViews>
    <sheetView showGridLines="0" zoomScale="75" zoomScaleNormal="75" zoomScalePageLayoutView="0" workbookViewId="0" topLeftCell="A52">
      <selection activeCell="D67" sqref="D67"/>
    </sheetView>
  </sheetViews>
  <sheetFormatPr defaultColWidth="9.140625" defaultRowHeight="15"/>
  <cols>
    <col min="1" max="1" width="14.8515625" style="28" customWidth="1"/>
    <col min="2" max="2" width="44.57421875" style="28" customWidth="1"/>
    <col min="3" max="3" width="27.8515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5" t="str">
        <f>B2&amp;" BoQ"</f>
        <v>Percentage BoQ</v>
      </c>
      <c r="B1" s="75"/>
      <c r="C1" s="75"/>
      <c r="D1" s="75"/>
      <c r="E1" s="75"/>
      <c r="F1" s="75"/>
      <c r="G1" s="75"/>
      <c r="H1" s="75"/>
      <c r="I1" s="75"/>
      <c r="J1" s="75"/>
      <c r="K1" s="75"/>
      <c r="L1" s="75"/>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6" t="s">
        <v>160</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75" customHeight="1">
      <c r="A5" s="76" t="s">
        <v>162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75" customHeight="1">
      <c r="A6" s="76" t="s">
        <v>161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58.5" customHeight="1">
      <c r="A8" s="31" t="s">
        <v>51</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9"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128.25">
      <c r="A13" s="34">
        <v>1</v>
      </c>
      <c r="B13" s="83" t="s">
        <v>55</v>
      </c>
      <c r="C13" s="86"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v>
      </c>
      <c r="IF13" s="22" t="s">
        <v>32</v>
      </c>
      <c r="IG13" s="22" t="s">
        <v>33</v>
      </c>
      <c r="IH13" s="22">
        <v>10</v>
      </c>
      <c r="II13" s="22" t="s">
        <v>34</v>
      </c>
    </row>
    <row r="14" spans="1:243" s="21" customFormat="1" ht="28.5">
      <c r="A14" s="34">
        <v>1.1</v>
      </c>
      <c r="B14" s="83" t="s">
        <v>56</v>
      </c>
      <c r="C14" s="86" t="s">
        <v>39</v>
      </c>
      <c r="D14" s="85">
        <v>37</v>
      </c>
      <c r="E14" s="84" t="s">
        <v>108</v>
      </c>
      <c r="F14" s="60">
        <v>391.93</v>
      </c>
      <c r="G14" s="23"/>
      <c r="H14" s="16"/>
      <c r="I14" s="36" t="s">
        <v>36</v>
      </c>
      <c r="J14" s="17">
        <f>IF(I14="Less(-)",-1,1)</f>
        <v>1</v>
      </c>
      <c r="K14" s="18" t="s">
        <v>46</v>
      </c>
      <c r="L14" s="18" t="s">
        <v>6</v>
      </c>
      <c r="M14" s="42"/>
      <c r="N14" s="23"/>
      <c r="O14" s="23"/>
      <c r="P14" s="43"/>
      <c r="Q14" s="23"/>
      <c r="R14" s="23"/>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1">
        <f>total_amount_ba($B$2,$D$2,D14,F14,J14,K14,M14)</f>
        <v>14501.41</v>
      </c>
      <c r="BB14" s="67">
        <f>BA14+SUM(N14:AZ14)</f>
        <v>14501.41</v>
      </c>
      <c r="BC14" s="41" t="str">
        <f>SpellNumber(L14,BB14)</f>
        <v>INR  Fourteen Thousand Five Hundred &amp; One  and Paise Forty One Only</v>
      </c>
      <c r="IE14" s="22">
        <v>1.01</v>
      </c>
      <c r="IF14" s="22" t="s">
        <v>37</v>
      </c>
      <c r="IG14" s="22" t="s">
        <v>33</v>
      </c>
      <c r="IH14" s="22">
        <v>123.223</v>
      </c>
      <c r="II14" s="22" t="s">
        <v>35</v>
      </c>
    </row>
    <row r="15" spans="1:243" s="21" customFormat="1" ht="57">
      <c r="A15" s="34">
        <v>2</v>
      </c>
      <c r="B15" s="83" t="s">
        <v>57</v>
      </c>
      <c r="C15" s="86" t="s">
        <v>40</v>
      </c>
      <c r="D15" s="85"/>
      <c r="E15" s="15"/>
      <c r="F15" s="36"/>
      <c r="G15" s="16"/>
      <c r="H15" s="16"/>
      <c r="I15" s="36"/>
      <c r="J15" s="17"/>
      <c r="K15" s="18"/>
      <c r="L15" s="18"/>
      <c r="M15" s="19"/>
      <c r="N15" s="20"/>
      <c r="O15" s="20"/>
      <c r="P15" s="37"/>
      <c r="Q15" s="20"/>
      <c r="R15" s="20"/>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22">
        <v>1.02</v>
      </c>
      <c r="IF15" s="22" t="s">
        <v>38</v>
      </c>
      <c r="IG15" s="22" t="s">
        <v>39</v>
      </c>
      <c r="IH15" s="22">
        <v>213</v>
      </c>
      <c r="II15" s="22" t="s">
        <v>35</v>
      </c>
    </row>
    <row r="16" spans="1:243" s="21" customFormat="1" ht="28.5">
      <c r="A16" s="34">
        <v>2.1</v>
      </c>
      <c r="B16" s="83" t="s">
        <v>58</v>
      </c>
      <c r="C16" s="86" t="s">
        <v>42</v>
      </c>
      <c r="D16" s="85">
        <v>80</v>
      </c>
      <c r="E16" s="84" t="s">
        <v>109</v>
      </c>
      <c r="F16" s="60">
        <v>25.43</v>
      </c>
      <c r="G16" s="23"/>
      <c r="H16" s="23"/>
      <c r="I16" s="36" t="s">
        <v>36</v>
      </c>
      <c r="J16" s="17">
        <f>IF(I16="Less(-)",-1,1)</f>
        <v>1</v>
      </c>
      <c r="K16" s="18" t="s">
        <v>46</v>
      </c>
      <c r="L16" s="18" t="s">
        <v>6</v>
      </c>
      <c r="M16" s="44"/>
      <c r="N16" s="23"/>
      <c r="O16" s="23"/>
      <c r="P16" s="43"/>
      <c r="Q16" s="23"/>
      <c r="R16" s="23"/>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1">
        <f>total_amount_ba($B$2,$D$2,D16,F16,J16,K16,M16)</f>
        <v>2034.4</v>
      </c>
      <c r="BB16" s="67">
        <f>BA16+SUM(N16:AZ16)</f>
        <v>2034.4</v>
      </c>
      <c r="BC16" s="41" t="str">
        <f>SpellNumber(L16,BB16)</f>
        <v>INR  Two Thousand  &amp;Thirty Four  and Paise Forty Only</v>
      </c>
      <c r="IE16" s="22">
        <v>2</v>
      </c>
      <c r="IF16" s="22" t="s">
        <v>32</v>
      </c>
      <c r="IG16" s="22" t="s">
        <v>40</v>
      </c>
      <c r="IH16" s="22">
        <v>10</v>
      </c>
      <c r="II16" s="22" t="s">
        <v>35</v>
      </c>
    </row>
    <row r="17" spans="1:243" s="21" customFormat="1" ht="28.5">
      <c r="A17" s="34">
        <v>2.2</v>
      </c>
      <c r="B17" s="83" t="s">
        <v>59</v>
      </c>
      <c r="C17" s="86" t="s">
        <v>43</v>
      </c>
      <c r="D17" s="85">
        <v>155</v>
      </c>
      <c r="E17" s="84" t="s">
        <v>109</v>
      </c>
      <c r="F17" s="60">
        <v>47.35</v>
      </c>
      <c r="G17" s="23"/>
      <c r="H17" s="23"/>
      <c r="I17" s="36" t="s">
        <v>36</v>
      </c>
      <c r="J17" s="17">
        <f>IF(I17="Less(-)",-1,1)</f>
        <v>1</v>
      </c>
      <c r="K17" s="18" t="s">
        <v>46</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1">
        <f>total_amount_ba($B$2,$D$2,D17,F17,J17,K17,M17)</f>
        <v>7339.25</v>
      </c>
      <c r="BB17" s="67">
        <f>BA17+SUM(N17:AZ17)</f>
        <v>7339.25</v>
      </c>
      <c r="BC17" s="41" t="str">
        <f>SpellNumber(L17,BB17)</f>
        <v>INR  Seven Thousand Three Hundred &amp; Thirty Nine  and Paise Twenty Five Only</v>
      </c>
      <c r="IE17" s="22">
        <v>3</v>
      </c>
      <c r="IF17" s="22" t="s">
        <v>41</v>
      </c>
      <c r="IG17" s="22" t="s">
        <v>42</v>
      </c>
      <c r="IH17" s="22">
        <v>10</v>
      </c>
      <c r="II17" s="22" t="s">
        <v>35</v>
      </c>
    </row>
    <row r="18" spans="1:243" s="21" customFormat="1" ht="28.5">
      <c r="A18" s="34">
        <v>2.3</v>
      </c>
      <c r="B18" s="83" t="s">
        <v>60</v>
      </c>
      <c r="C18" s="86" t="s">
        <v>112</v>
      </c>
      <c r="D18" s="85">
        <v>110</v>
      </c>
      <c r="E18" s="84" t="s">
        <v>109</v>
      </c>
      <c r="F18" s="60">
        <v>102.59</v>
      </c>
      <c r="G18" s="23"/>
      <c r="H18" s="23"/>
      <c r="I18" s="36" t="s">
        <v>36</v>
      </c>
      <c r="J18" s="17">
        <f>IF(I18="Less(-)",-1,1)</f>
        <v>1</v>
      </c>
      <c r="K18" s="18" t="s">
        <v>46</v>
      </c>
      <c r="L18" s="18" t="s">
        <v>6</v>
      </c>
      <c r="M18" s="44"/>
      <c r="N18" s="23"/>
      <c r="O18" s="23"/>
      <c r="P18" s="43"/>
      <c r="Q18" s="23"/>
      <c r="R18" s="23"/>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1">
        <f>total_amount_ba($B$2,$D$2,D18,F18,J18,K18,M18)</f>
        <v>11284.9</v>
      </c>
      <c r="BB18" s="67">
        <f>BA18+SUM(N18:AZ18)</f>
        <v>11284.9</v>
      </c>
      <c r="BC18" s="41" t="str">
        <f>SpellNumber(L18,BB18)</f>
        <v>INR  Eleven Thousand Two Hundred &amp; Eighty Four  and Paise Ninety Only</v>
      </c>
      <c r="IE18" s="22">
        <v>1.01</v>
      </c>
      <c r="IF18" s="22" t="s">
        <v>37</v>
      </c>
      <c r="IG18" s="22" t="s">
        <v>33</v>
      </c>
      <c r="IH18" s="22">
        <v>123.223</v>
      </c>
      <c r="II18" s="22" t="s">
        <v>35</v>
      </c>
    </row>
    <row r="19" spans="1:243" s="21" customFormat="1" ht="28.5">
      <c r="A19" s="34">
        <v>2.4</v>
      </c>
      <c r="B19" s="83" t="s">
        <v>61</v>
      </c>
      <c r="C19" s="86" t="s">
        <v>113</v>
      </c>
      <c r="D19" s="85">
        <v>2</v>
      </c>
      <c r="E19" s="84" t="s">
        <v>109</v>
      </c>
      <c r="F19" s="60">
        <v>146.43</v>
      </c>
      <c r="G19" s="23"/>
      <c r="H19" s="23"/>
      <c r="I19" s="36" t="s">
        <v>36</v>
      </c>
      <c r="J19" s="17">
        <f aca="true" t="shared" si="0" ref="J19:J24">IF(I19="Less(-)",-1,1)</f>
        <v>1</v>
      </c>
      <c r="K19" s="18" t="s">
        <v>46</v>
      </c>
      <c r="L19" s="18" t="s">
        <v>6</v>
      </c>
      <c r="M19" s="44"/>
      <c r="N19" s="23"/>
      <c r="O19" s="23"/>
      <c r="P19" s="43"/>
      <c r="Q19" s="23"/>
      <c r="R19" s="23"/>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45"/>
      <c r="AV19" s="38"/>
      <c r="AW19" s="38"/>
      <c r="AX19" s="38"/>
      <c r="AY19" s="38"/>
      <c r="AZ19" s="38"/>
      <c r="BA19" s="61">
        <f aca="true" t="shared" si="1" ref="BA19:BA24">total_amount_ba($B$2,$D$2,D19,F19,J19,K19,M19)</f>
        <v>292.86</v>
      </c>
      <c r="BB19" s="67">
        <f>BA19+SUM(N19:AZ19)</f>
        <v>292.86</v>
      </c>
      <c r="BC19" s="41" t="str">
        <f>SpellNumber(L19,BB19)</f>
        <v>INR  Two Hundred &amp; Ninety Two  and Paise Eighty Six Only</v>
      </c>
      <c r="IE19" s="22">
        <v>1.02</v>
      </c>
      <c r="IF19" s="22" t="s">
        <v>38</v>
      </c>
      <c r="IG19" s="22" t="s">
        <v>39</v>
      </c>
      <c r="IH19" s="22">
        <v>213</v>
      </c>
      <c r="II19" s="22" t="s">
        <v>35</v>
      </c>
    </row>
    <row r="20" spans="1:243" s="21" customFormat="1" ht="85.5">
      <c r="A20" s="34">
        <v>3</v>
      </c>
      <c r="B20" s="83" t="s">
        <v>62</v>
      </c>
      <c r="C20" s="86" t="s">
        <v>114</v>
      </c>
      <c r="D20" s="85">
        <v>45</v>
      </c>
      <c r="E20" s="84" t="s">
        <v>109</v>
      </c>
      <c r="F20" s="60">
        <v>17.54</v>
      </c>
      <c r="G20" s="23"/>
      <c r="H20" s="23"/>
      <c r="I20" s="36" t="s">
        <v>36</v>
      </c>
      <c r="J20" s="17">
        <f t="shared" si="0"/>
        <v>1</v>
      </c>
      <c r="K20" s="18" t="s">
        <v>46</v>
      </c>
      <c r="L20" s="18" t="s">
        <v>6</v>
      </c>
      <c r="M20" s="44"/>
      <c r="N20" s="23"/>
      <c r="O20" s="23"/>
      <c r="P20" s="43"/>
      <c r="Q20" s="23"/>
      <c r="R20" s="23"/>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1">
        <f t="shared" si="1"/>
        <v>789.3</v>
      </c>
      <c r="BB20" s="67">
        <f>BA20+SUM(N20:AZ20)</f>
        <v>789.3</v>
      </c>
      <c r="BC20" s="41" t="str">
        <f>SpellNumber(L20,BB20)</f>
        <v>INR  Seven Hundred &amp; Eighty Nine  and Paise Thirty Only</v>
      </c>
      <c r="IE20" s="22">
        <v>2</v>
      </c>
      <c r="IF20" s="22" t="s">
        <v>32</v>
      </c>
      <c r="IG20" s="22" t="s">
        <v>40</v>
      </c>
      <c r="IH20" s="22">
        <v>10</v>
      </c>
      <c r="II20" s="22" t="s">
        <v>35</v>
      </c>
    </row>
    <row r="21" spans="1:243" s="21" customFormat="1" ht="71.25">
      <c r="A21" s="34">
        <v>4</v>
      </c>
      <c r="B21" s="83" t="s">
        <v>63</v>
      </c>
      <c r="C21" s="86" t="s">
        <v>115</v>
      </c>
      <c r="D21" s="85"/>
      <c r="E21" s="15"/>
      <c r="F21" s="36"/>
      <c r="G21" s="16"/>
      <c r="H21" s="16"/>
      <c r="I21" s="36"/>
      <c r="J21" s="17"/>
      <c r="K21" s="18"/>
      <c r="L21" s="18"/>
      <c r="M21" s="19"/>
      <c r="N21" s="20"/>
      <c r="O21" s="20"/>
      <c r="P21" s="37"/>
      <c r="Q21" s="20"/>
      <c r="R21" s="20"/>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c r="BB21" s="40"/>
      <c r="BC21" s="41"/>
      <c r="IE21" s="22">
        <v>3</v>
      </c>
      <c r="IF21" s="22" t="s">
        <v>41</v>
      </c>
      <c r="IG21" s="22" t="s">
        <v>42</v>
      </c>
      <c r="IH21" s="22">
        <v>10</v>
      </c>
      <c r="II21" s="22" t="s">
        <v>35</v>
      </c>
    </row>
    <row r="22" spans="1:243" s="21" customFormat="1" ht="28.5">
      <c r="A22" s="34">
        <v>4.1</v>
      </c>
      <c r="B22" s="83" t="s">
        <v>64</v>
      </c>
      <c r="C22" s="86" t="s">
        <v>116</v>
      </c>
      <c r="D22" s="85">
        <v>1</v>
      </c>
      <c r="E22" s="87" t="s">
        <v>110</v>
      </c>
      <c r="F22" s="60">
        <v>407.72</v>
      </c>
      <c r="G22" s="23"/>
      <c r="H22" s="23"/>
      <c r="I22" s="36" t="s">
        <v>36</v>
      </c>
      <c r="J22" s="17">
        <f t="shared" si="0"/>
        <v>1</v>
      </c>
      <c r="K22" s="18" t="s">
        <v>46</v>
      </c>
      <c r="L22" s="18" t="s">
        <v>6</v>
      </c>
      <c r="M22" s="44"/>
      <c r="N22" s="23"/>
      <c r="O22" s="23"/>
      <c r="P22" s="43"/>
      <c r="Q22" s="23"/>
      <c r="R22" s="23"/>
      <c r="S22" s="43"/>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1">
        <f t="shared" si="1"/>
        <v>407.72</v>
      </c>
      <c r="BB22" s="67">
        <f>BA22+SUM(N22:AZ22)</f>
        <v>407.72</v>
      </c>
      <c r="BC22" s="41" t="str">
        <f>SpellNumber(L22,BB22)</f>
        <v>INR  Four Hundred &amp; Seven  and Paise Seventy Two Only</v>
      </c>
      <c r="IE22" s="22">
        <v>1.01</v>
      </c>
      <c r="IF22" s="22" t="s">
        <v>37</v>
      </c>
      <c r="IG22" s="22" t="s">
        <v>33</v>
      </c>
      <c r="IH22" s="22">
        <v>123.223</v>
      </c>
      <c r="II22" s="22" t="s">
        <v>35</v>
      </c>
    </row>
    <row r="23" spans="1:243" s="21" customFormat="1" ht="57">
      <c r="A23" s="34">
        <v>5</v>
      </c>
      <c r="B23" s="88" t="s">
        <v>65</v>
      </c>
      <c r="C23" s="86" t="s">
        <v>117</v>
      </c>
      <c r="D23" s="85"/>
      <c r="E23" s="15"/>
      <c r="F23" s="36"/>
      <c r="G23" s="16"/>
      <c r="H23" s="16"/>
      <c r="I23" s="36"/>
      <c r="J23" s="17"/>
      <c r="K23" s="18"/>
      <c r="L23" s="18"/>
      <c r="M23" s="19"/>
      <c r="N23" s="20"/>
      <c r="O23" s="20"/>
      <c r="P23" s="37"/>
      <c r="Q23" s="20"/>
      <c r="R23" s="20"/>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c r="BB23" s="40"/>
      <c r="BC23" s="41"/>
      <c r="IE23" s="22">
        <v>1.02</v>
      </c>
      <c r="IF23" s="22" t="s">
        <v>38</v>
      </c>
      <c r="IG23" s="22" t="s">
        <v>39</v>
      </c>
      <c r="IH23" s="22">
        <v>213</v>
      </c>
      <c r="II23" s="22" t="s">
        <v>35</v>
      </c>
    </row>
    <row r="24" spans="1:243" s="21" customFormat="1" ht="28.5">
      <c r="A24" s="34">
        <v>5.1</v>
      </c>
      <c r="B24" s="88" t="s">
        <v>66</v>
      </c>
      <c r="C24" s="86" t="s">
        <v>118</v>
      </c>
      <c r="D24" s="85">
        <v>61</v>
      </c>
      <c r="E24" s="87" t="s">
        <v>110</v>
      </c>
      <c r="F24" s="60">
        <v>74.53</v>
      </c>
      <c r="G24" s="23"/>
      <c r="H24" s="23"/>
      <c r="I24" s="36" t="s">
        <v>36</v>
      </c>
      <c r="J24" s="17">
        <f t="shared" si="0"/>
        <v>1</v>
      </c>
      <c r="K24" s="18" t="s">
        <v>46</v>
      </c>
      <c r="L24" s="18" t="s">
        <v>6</v>
      </c>
      <c r="M24" s="44"/>
      <c r="N24" s="23"/>
      <c r="O24" s="23"/>
      <c r="P24" s="43"/>
      <c r="Q24" s="23"/>
      <c r="R24" s="23"/>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1">
        <f t="shared" si="1"/>
        <v>4546.33</v>
      </c>
      <c r="BB24" s="67">
        <f>BA24+SUM(N24:AZ24)</f>
        <v>4546.33</v>
      </c>
      <c r="BC24" s="41" t="str">
        <f>SpellNumber(L24,BB24)</f>
        <v>INR  Four Thousand Five Hundred &amp; Forty Six  and Paise Thirty Three Only</v>
      </c>
      <c r="IE24" s="22">
        <v>2</v>
      </c>
      <c r="IF24" s="22" t="s">
        <v>32</v>
      </c>
      <c r="IG24" s="22" t="s">
        <v>40</v>
      </c>
      <c r="IH24" s="22">
        <v>10</v>
      </c>
      <c r="II24" s="22" t="s">
        <v>35</v>
      </c>
    </row>
    <row r="25" spans="1:243" s="21" customFormat="1" ht="28.5">
      <c r="A25" s="34">
        <v>5.2</v>
      </c>
      <c r="B25" s="88" t="s">
        <v>67</v>
      </c>
      <c r="C25" s="86" t="s">
        <v>119</v>
      </c>
      <c r="D25" s="85">
        <v>6</v>
      </c>
      <c r="E25" s="87" t="s">
        <v>110</v>
      </c>
      <c r="F25" s="60">
        <v>107.85</v>
      </c>
      <c r="G25" s="23"/>
      <c r="H25" s="23"/>
      <c r="I25" s="36" t="s">
        <v>36</v>
      </c>
      <c r="J25" s="17">
        <f>IF(I25="Less(-)",-1,1)</f>
        <v>1</v>
      </c>
      <c r="K25" s="18" t="s">
        <v>46</v>
      </c>
      <c r="L25" s="18" t="s">
        <v>6</v>
      </c>
      <c r="M25" s="44"/>
      <c r="N25" s="23"/>
      <c r="O25" s="23"/>
      <c r="P25" s="43"/>
      <c r="Q25" s="23"/>
      <c r="R25" s="23"/>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1">
        <f>total_amount_ba($B$2,$D$2,D25,F25,J25,K25,M25)</f>
        <v>647.1</v>
      </c>
      <c r="BB25" s="67">
        <f>BA25+SUM(N25:AZ25)</f>
        <v>647.1</v>
      </c>
      <c r="BC25" s="41" t="str">
        <f>SpellNumber(L25,BB25)</f>
        <v>INR  Six Hundred &amp; Forty Seven  and Paise Ten Only</v>
      </c>
      <c r="IE25" s="22">
        <v>1.01</v>
      </c>
      <c r="IF25" s="22" t="s">
        <v>37</v>
      </c>
      <c r="IG25" s="22" t="s">
        <v>33</v>
      </c>
      <c r="IH25" s="22">
        <v>123.223</v>
      </c>
      <c r="II25" s="22" t="s">
        <v>35</v>
      </c>
    </row>
    <row r="26" spans="1:243" s="21" customFormat="1" ht="28.5">
      <c r="A26" s="34">
        <v>5.3</v>
      </c>
      <c r="B26" s="88" t="s">
        <v>68</v>
      </c>
      <c r="C26" s="86" t="s">
        <v>120</v>
      </c>
      <c r="D26" s="85">
        <v>10</v>
      </c>
      <c r="E26" s="87" t="s">
        <v>110</v>
      </c>
      <c r="F26" s="60">
        <v>115.74</v>
      </c>
      <c r="G26" s="23"/>
      <c r="H26" s="23"/>
      <c r="I26" s="36" t="s">
        <v>36</v>
      </c>
      <c r="J26" s="17">
        <f>IF(I26="Less(-)",-1,1)</f>
        <v>1</v>
      </c>
      <c r="K26" s="18" t="s">
        <v>46</v>
      </c>
      <c r="L26" s="18" t="s">
        <v>6</v>
      </c>
      <c r="M26" s="44"/>
      <c r="N26" s="23"/>
      <c r="O26" s="23"/>
      <c r="P26" s="43"/>
      <c r="Q26" s="23"/>
      <c r="R26" s="23"/>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1">
        <f>total_amount_ba($B$2,$D$2,D26,F26,J26,K26,M26)</f>
        <v>1157.4</v>
      </c>
      <c r="BB26" s="67">
        <f>BA26+SUM(N26:AZ26)</f>
        <v>1157.4</v>
      </c>
      <c r="BC26" s="41" t="str">
        <f>SpellNumber(L26,BB26)</f>
        <v>INR  One Thousand One Hundred &amp; Fifty Seven  and Paise Forty Only</v>
      </c>
      <c r="IE26" s="22">
        <v>1.02</v>
      </c>
      <c r="IF26" s="22" t="s">
        <v>38</v>
      </c>
      <c r="IG26" s="22" t="s">
        <v>39</v>
      </c>
      <c r="IH26" s="22">
        <v>213</v>
      </c>
      <c r="II26" s="22" t="s">
        <v>35</v>
      </c>
    </row>
    <row r="27" spans="1:243" s="21" customFormat="1" ht="28.5">
      <c r="A27" s="34">
        <v>5.4</v>
      </c>
      <c r="B27" s="88" t="s">
        <v>69</v>
      </c>
      <c r="C27" s="86" t="s">
        <v>121</v>
      </c>
      <c r="D27" s="85">
        <v>24</v>
      </c>
      <c r="E27" s="87" t="s">
        <v>110</v>
      </c>
      <c r="F27" s="60">
        <v>97.33</v>
      </c>
      <c r="G27" s="23"/>
      <c r="H27" s="23"/>
      <c r="I27" s="36" t="s">
        <v>36</v>
      </c>
      <c r="J27" s="17">
        <f aca="true" t="shared" si="2" ref="J27:J32">IF(I27="Less(-)",-1,1)</f>
        <v>1</v>
      </c>
      <c r="K27" s="18" t="s">
        <v>46</v>
      </c>
      <c r="L27" s="18" t="s">
        <v>6</v>
      </c>
      <c r="M27" s="44"/>
      <c r="N27" s="23"/>
      <c r="O27" s="23"/>
      <c r="P27" s="43"/>
      <c r="Q27" s="23"/>
      <c r="R27" s="23"/>
      <c r="S27" s="43"/>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45"/>
      <c r="AV27" s="38"/>
      <c r="AW27" s="38"/>
      <c r="AX27" s="38"/>
      <c r="AY27" s="38"/>
      <c r="AZ27" s="38"/>
      <c r="BA27" s="61">
        <f aca="true" t="shared" si="3" ref="BA27:BA32">total_amount_ba($B$2,$D$2,D27,F27,J27,K27,M27)</f>
        <v>2335.92</v>
      </c>
      <c r="BB27" s="67">
        <f>BA27+SUM(N27:AZ27)</f>
        <v>2335.92</v>
      </c>
      <c r="BC27" s="41" t="str">
        <f>SpellNumber(L27,BB27)</f>
        <v>INR  Two Thousand Three Hundred &amp; Thirty Five  and Paise Ninety Two Only</v>
      </c>
      <c r="IE27" s="22">
        <v>1.02</v>
      </c>
      <c r="IF27" s="22" t="s">
        <v>38</v>
      </c>
      <c r="IG27" s="22" t="s">
        <v>39</v>
      </c>
      <c r="IH27" s="22">
        <v>213</v>
      </c>
      <c r="II27" s="22" t="s">
        <v>35</v>
      </c>
    </row>
    <row r="28" spans="1:243" s="21" customFormat="1" ht="28.5">
      <c r="A28" s="34">
        <v>5.5</v>
      </c>
      <c r="B28" s="88" t="s">
        <v>70</v>
      </c>
      <c r="C28" s="86" t="s">
        <v>122</v>
      </c>
      <c r="D28" s="85">
        <v>10</v>
      </c>
      <c r="E28" s="87" t="s">
        <v>110</v>
      </c>
      <c r="F28" s="60">
        <v>153.44</v>
      </c>
      <c r="G28" s="23"/>
      <c r="H28" s="23"/>
      <c r="I28" s="36" t="s">
        <v>36</v>
      </c>
      <c r="J28" s="17">
        <f t="shared" si="2"/>
        <v>1</v>
      </c>
      <c r="K28" s="18" t="s">
        <v>46</v>
      </c>
      <c r="L28" s="18" t="s">
        <v>6</v>
      </c>
      <c r="M28" s="44"/>
      <c r="N28" s="23"/>
      <c r="O28" s="23"/>
      <c r="P28" s="43"/>
      <c r="Q28" s="23"/>
      <c r="R28" s="23"/>
      <c r="S28" s="43"/>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1">
        <f t="shared" si="3"/>
        <v>1534.4</v>
      </c>
      <c r="BB28" s="67">
        <f>BA28+SUM(N28:AZ28)</f>
        <v>1534.4</v>
      </c>
      <c r="BC28" s="41" t="str">
        <f>SpellNumber(L28,BB28)</f>
        <v>INR  One Thousand Five Hundred &amp; Thirty Four  and Paise Forty Only</v>
      </c>
      <c r="IE28" s="22">
        <v>2</v>
      </c>
      <c r="IF28" s="22" t="s">
        <v>32</v>
      </c>
      <c r="IG28" s="22" t="s">
        <v>40</v>
      </c>
      <c r="IH28" s="22">
        <v>10</v>
      </c>
      <c r="II28" s="22" t="s">
        <v>35</v>
      </c>
    </row>
    <row r="29" spans="1:243" s="21" customFormat="1" ht="28.5">
      <c r="A29" s="34">
        <v>5.6</v>
      </c>
      <c r="B29" s="88" t="s">
        <v>71</v>
      </c>
      <c r="C29" s="86" t="s">
        <v>123</v>
      </c>
      <c r="D29" s="85">
        <v>1</v>
      </c>
      <c r="E29" s="87" t="s">
        <v>110</v>
      </c>
      <c r="F29" s="60">
        <v>110.48</v>
      </c>
      <c r="G29" s="23"/>
      <c r="H29" s="23"/>
      <c r="I29" s="36" t="s">
        <v>36</v>
      </c>
      <c r="J29" s="17">
        <f t="shared" si="2"/>
        <v>1</v>
      </c>
      <c r="K29" s="18" t="s">
        <v>46</v>
      </c>
      <c r="L29" s="18" t="s">
        <v>6</v>
      </c>
      <c r="M29" s="44"/>
      <c r="N29" s="23"/>
      <c r="O29" s="23"/>
      <c r="P29" s="43"/>
      <c r="Q29" s="23"/>
      <c r="R29" s="23"/>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1">
        <f t="shared" si="3"/>
        <v>110.48</v>
      </c>
      <c r="BB29" s="67">
        <f>BA29+SUM(N29:AZ29)</f>
        <v>110.48</v>
      </c>
      <c r="BC29" s="41" t="str">
        <f>SpellNumber(L29,BB29)</f>
        <v>INR  One Hundred &amp; Ten  and Paise Forty Eight Only</v>
      </c>
      <c r="IE29" s="22">
        <v>3</v>
      </c>
      <c r="IF29" s="22" t="s">
        <v>41</v>
      </c>
      <c r="IG29" s="22" t="s">
        <v>42</v>
      </c>
      <c r="IH29" s="22">
        <v>10</v>
      </c>
      <c r="II29" s="22" t="s">
        <v>35</v>
      </c>
    </row>
    <row r="30" spans="1:243" s="21" customFormat="1" ht="71.25">
      <c r="A30" s="34">
        <v>5.7</v>
      </c>
      <c r="B30" s="89" t="s">
        <v>72</v>
      </c>
      <c r="C30" s="86" t="s">
        <v>124</v>
      </c>
      <c r="D30" s="85">
        <v>6</v>
      </c>
      <c r="E30" s="87" t="s">
        <v>110</v>
      </c>
      <c r="F30" s="60">
        <v>299.87</v>
      </c>
      <c r="G30" s="23"/>
      <c r="H30" s="23"/>
      <c r="I30" s="36" t="s">
        <v>36</v>
      </c>
      <c r="J30" s="17">
        <f t="shared" si="2"/>
        <v>1</v>
      </c>
      <c r="K30" s="18" t="s">
        <v>46</v>
      </c>
      <c r="L30" s="18" t="s">
        <v>6</v>
      </c>
      <c r="M30" s="44"/>
      <c r="N30" s="23"/>
      <c r="O30" s="23"/>
      <c r="P30" s="43"/>
      <c r="Q30" s="23"/>
      <c r="R30" s="23"/>
      <c r="S30" s="43"/>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1">
        <f t="shared" si="3"/>
        <v>1799.22</v>
      </c>
      <c r="BB30" s="67">
        <f>BA30+SUM(N30:AZ30)</f>
        <v>1799.22</v>
      </c>
      <c r="BC30" s="41" t="str">
        <f>SpellNumber(L30,BB30)</f>
        <v>INR  One Thousand Seven Hundred &amp; Ninety Nine  and Paise Twenty Two Only</v>
      </c>
      <c r="IE30" s="22">
        <v>1.01</v>
      </c>
      <c r="IF30" s="22" t="s">
        <v>37</v>
      </c>
      <c r="IG30" s="22" t="s">
        <v>33</v>
      </c>
      <c r="IH30" s="22">
        <v>123.223</v>
      </c>
      <c r="II30" s="22" t="s">
        <v>35</v>
      </c>
    </row>
    <row r="31" spans="1:243" s="21" customFormat="1" ht="32.25" customHeight="1">
      <c r="A31" s="34">
        <v>5.8</v>
      </c>
      <c r="B31" s="88" t="s">
        <v>73</v>
      </c>
      <c r="C31" s="86" t="s">
        <v>125</v>
      </c>
      <c r="D31" s="85">
        <v>18</v>
      </c>
      <c r="E31" s="87" t="s">
        <v>110</v>
      </c>
      <c r="F31" s="60">
        <v>28.06</v>
      </c>
      <c r="G31" s="23"/>
      <c r="H31" s="23"/>
      <c r="I31" s="36" t="s">
        <v>36</v>
      </c>
      <c r="J31" s="17">
        <f t="shared" si="2"/>
        <v>1</v>
      </c>
      <c r="K31" s="18" t="s">
        <v>46</v>
      </c>
      <c r="L31" s="18" t="s">
        <v>6</v>
      </c>
      <c r="M31" s="44"/>
      <c r="N31" s="23"/>
      <c r="O31" s="23"/>
      <c r="P31" s="43"/>
      <c r="Q31" s="23"/>
      <c r="R31" s="23"/>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1">
        <f t="shared" si="3"/>
        <v>505.08</v>
      </c>
      <c r="BB31" s="67">
        <f>BA31+SUM(N31:AZ31)</f>
        <v>505.08</v>
      </c>
      <c r="BC31" s="41" t="str">
        <f>SpellNumber(L31,BB31)</f>
        <v>INR  Five Hundred &amp; Five  and Paise Eight Only</v>
      </c>
      <c r="IE31" s="22">
        <v>1.02</v>
      </c>
      <c r="IF31" s="22" t="s">
        <v>38</v>
      </c>
      <c r="IG31" s="22" t="s">
        <v>39</v>
      </c>
      <c r="IH31" s="22">
        <v>213</v>
      </c>
      <c r="II31" s="22" t="s">
        <v>35</v>
      </c>
    </row>
    <row r="32" spans="1:243" s="21" customFormat="1" ht="57">
      <c r="A32" s="34">
        <v>6</v>
      </c>
      <c r="B32" s="83" t="s">
        <v>74</v>
      </c>
      <c r="C32" s="86" t="s">
        <v>126</v>
      </c>
      <c r="D32" s="85">
        <v>25</v>
      </c>
      <c r="E32" s="84" t="s">
        <v>110</v>
      </c>
      <c r="F32" s="60">
        <v>56.99</v>
      </c>
      <c r="G32" s="23"/>
      <c r="H32" s="23"/>
      <c r="I32" s="36" t="s">
        <v>36</v>
      </c>
      <c r="J32" s="17">
        <f t="shared" si="2"/>
        <v>1</v>
      </c>
      <c r="K32" s="18" t="s">
        <v>46</v>
      </c>
      <c r="L32" s="18" t="s">
        <v>6</v>
      </c>
      <c r="M32" s="44"/>
      <c r="N32" s="23"/>
      <c r="O32" s="23"/>
      <c r="P32" s="43"/>
      <c r="Q32" s="23"/>
      <c r="R32" s="23"/>
      <c r="S32" s="43"/>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1">
        <f t="shared" si="3"/>
        <v>1424.75</v>
      </c>
      <c r="BB32" s="67">
        <f>BA32+SUM(N32:AZ32)</f>
        <v>1424.75</v>
      </c>
      <c r="BC32" s="41" t="str">
        <f>SpellNumber(L32,BB32)</f>
        <v>INR  One Thousand Four Hundred &amp; Twenty Four  and Paise Seventy Five Only</v>
      </c>
      <c r="IE32" s="22">
        <v>2</v>
      </c>
      <c r="IF32" s="22" t="s">
        <v>32</v>
      </c>
      <c r="IG32" s="22" t="s">
        <v>40</v>
      </c>
      <c r="IH32" s="22">
        <v>10</v>
      </c>
      <c r="II32" s="22" t="s">
        <v>35</v>
      </c>
    </row>
    <row r="33" spans="1:243" s="21" customFormat="1" ht="42.75">
      <c r="A33" s="34">
        <v>7</v>
      </c>
      <c r="B33" s="83" t="s">
        <v>75</v>
      </c>
      <c r="C33" s="86" t="s">
        <v>127</v>
      </c>
      <c r="D33" s="85">
        <v>12</v>
      </c>
      <c r="E33" s="84" t="s">
        <v>110</v>
      </c>
      <c r="F33" s="60">
        <v>102.59</v>
      </c>
      <c r="G33" s="23"/>
      <c r="H33" s="23"/>
      <c r="I33" s="36" t="s">
        <v>36</v>
      </c>
      <c r="J33" s="17">
        <f>IF(I33="Less(-)",-1,1)</f>
        <v>1</v>
      </c>
      <c r="K33" s="18" t="s">
        <v>46</v>
      </c>
      <c r="L33" s="18" t="s">
        <v>6</v>
      </c>
      <c r="M33" s="44"/>
      <c r="N33" s="23"/>
      <c r="O33" s="23"/>
      <c r="P33" s="43"/>
      <c r="Q33" s="23"/>
      <c r="R33" s="23"/>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1">
        <f>total_amount_ba($B$2,$D$2,D33,F33,J33,K33,M33)</f>
        <v>1231.08</v>
      </c>
      <c r="BB33" s="67">
        <f>BA33+SUM(N33:AZ33)</f>
        <v>1231.08</v>
      </c>
      <c r="BC33" s="41" t="str">
        <f>SpellNumber(L33,BB33)</f>
        <v>INR  One Thousand Two Hundred &amp; Thirty One  and Paise Eight Only</v>
      </c>
      <c r="IE33" s="22">
        <v>1.01</v>
      </c>
      <c r="IF33" s="22" t="s">
        <v>37</v>
      </c>
      <c r="IG33" s="22" t="s">
        <v>33</v>
      </c>
      <c r="IH33" s="22">
        <v>123.223</v>
      </c>
      <c r="II33" s="22" t="s">
        <v>35</v>
      </c>
    </row>
    <row r="34" spans="1:243" s="21" customFormat="1" ht="42.75">
      <c r="A34" s="34">
        <v>8</v>
      </c>
      <c r="B34" s="90" t="s">
        <v>76</v>
      </c>
      <c r="C34" s="86" t="s">
        <v>128</v>
      </c>
      <c r="D34" s="85">
        <v>1</v>
      </c>
      <c r="E34" s="84" t="s">
        <v>110</v>
      </c>
      <c r="F34" s="60">
        <v>80.67</v>
      </c>
      <c r="G34" s="23"/>
      <c r="H34" s="23"/>
      <c r="I34" s="36" t="s">
        <v>36</v>
      </c>
      <c r="J34" s="17">
        <f>IF(I34="Less(-)",-1,1)</f>
        <v>1</v>
      </c>
      <c r="K34" s="18" t="s">
        <v>46</v>
      </c>
      <c r="L34" s="18" t="s">
        <v>6</v>
      </c>
      <c r="M34" s="44"/>
      <c r="N34" s="23"/>
      <c r="O34" s="23"/>
      <c r="P34" s="43"/>
      <c r="Q34" s="23"/>
      <c r="R34" s="23"/>
      <c r="S34" s="43"/>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1">
        <f>total_amount_ba($B$2,$D$2,D34,F34,J34,K34,M34)</f>
        <v>80.67</v>
      </c>
      <c r="BB34" s="67">
        <f>BA34+SUM(N34:AZ34)</f>
        <v>80.67</v>
      </c>
      <c r="BC34" s="41" t="str">
        <f>SpellNumber(L34,BB34)</f>
        <v>INR  Eighty and Paise Sixty Seven Only</v>
      </c>
      <c r="IE34" s="22">
        <v>1.02</v>
      </c>
      <c r="IF34" s="22" t="s">
        <v>38</v>
      </c>
      <c r="IG34" s="22" t="s">
        <v>39</v>
      </c>
      <c r="IH34" s="22">
        <v>213</v>
      </c>
      <c r="II34" s="22" t="s">
        <v>35</v>
      </c>
    </row>
    <row r="35" spans="1:243" s="21" customFormat="1" ht="114">
      <c r="A35" s="34">
        <v>9</v>
      </c>
      <c r="B35" s="83" t="s">
        <v>77</v>
      </c>
      <c r="C35" s="86" t="s">
        <v>129</v>
      </c>
      <c r="D35" s="85"/>
      <c r="E35" s="15"/>
      <c r="F35" s="36"/>
      <c r="G35" s="16"/>
      <c r="H35" s="16"/>
      <c r="I35" s="36"/>
      <c r="J35" s="17"/>
      <c r="K35" s="18"/>
      <c r="L35" s="18"/>
      <c r="M35" s="19"/>
      <c r="N35" s="20"/>
      <c r="O35" s="20"/>
      <c r="P35" s="37"/>
      <c r="Q35" s="20"/>
      <c r="R35" s="20"/>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c r="BB35" s="40"/>
      <c r="BC35" s="41"/>
      <c r="IE35" s="22">
        <v>1.02</v>
      </c>
      <c r="IF35" s="22" t="s">
        <v>38</v>
      </c>
      <c r="IG35" s="22" t="s">
        <v>39</v>
      </c>
      <c r="IH35" s="22">
        <v>213</v>
      </c>
      <c r="II35" s="22" t="s">
        <v>35</v>
      </c>
    </row>
    <row r="36" spans="1:243" s="21" customFormat="1" ht="28.5">
      <c r="A36" s="34">
        <v>9.1</v>
      </c>
      <c r="B36" s="83" t="s">
        <v>78</v>
      </c>
      <c r="C36" s="86" t="s">
        <v>130</v>
      </c>
      <c r="D36" s="85">
        <v>1</v>
      </c>
      <c r="E36" s="87" t="s">
        <v>110</v>
      </c>
      <c r="F36" s="60">
        <v>2150.4</v>
      </c>
      <c r="G36" s="23"/>
      <c r="H36" s="23"/>
      <c r="I36" s="36" t="s">
        <v>36</v>
      </c>
      <c r="J36" s="17">
        <f aca="true" t="shared" si="4" ref="J35:J40">IF(I36="Less(-)",-1,1)</f>
        <v>1</v>
      </c>
      <c r="K36" s="18" t="s">
        <v>46</v>
      </c>
      <c r="L36" s="18" t="s">
        <v>6</v>
      </c>
      <c r="M36" s="44"/>
      <c r="N36" s="23"/>
      <c r="O36" s="23"/>
      <c r="P36" s="43"/>
      <c r="Q36" s="23"/>
      <c r="R36" s="23"/>
      <c r="S36" s="43"/>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1">
        <f aca="true" t="shared" si="5" ref="BA35:BA40">total_amount_ba($B$2,$D$2,D36,F36,J36,K36,M36)</f>
        <v>2150.4</v>
      </c>
      <c r="BB36" s="67">
        <f>BA36+SUM(N36:AZ36)</f>
        <v>2150.4</v>
      </c>
      <c r="BC36" s="41" t="str">
        <f>SpellNumber(L36,BB36)</f>
        <v>INR  Two Thousand One Hundred &amp; Fifty  and Paise Forty Only</v>
      </c>
      <c r="IE36" s="22">
        <v>2</v>
      </c>
      <c r="IF36" s="22" t="s">
        <v>32</v>
      </c>
      <c r="IG36" s="22" t="s">
        <v>40</v>
      </c>
      <c r="IH36" s="22">
        <v>10</v>
      </c>
      <c r="II36" s="22" t="s">
        <v>35</v>
      </c>
    </row>
    <row r="37" spans="1:243" s="21" customFormat="1" ht="71.25">
      <c r="A37" s="34">
        <v>10</v>
      </c>
      <c r="B37" s="83" t="s">
        <v>79</v>
      </c>
      <c r="C37" s="86" t="s">
        <v>131</v>
      </c>
      <c r="D37" s="85"/>
      <c r="E37" s="15"/>
      <c r="F37" s="36"/>
      <c r="G37" s="16"/>
      <c r="H37" s="16"/>
      <c r="I37" s="36"/>
      <c r="J37" s="17"/>
      <c r="K37" s="18"/>
      <c r="L37" s="18"/>
      <c r="M37" s="19"/>
      <c r="N37" s="20"/>
      <c r="O37" s="20"/>
      <c r="P37" s="37"/>
      <c r="Q37" s="20"/>
      <c r="R37" s="20"/>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9"/>
      <c r="BB37" s="40"/>
      <c r="BC37" s="41"/>
      <c r="IE37" s="22">
        <v>3</v>
      </c>
      <c r="IF37" s="22" t="s">
        <v>41</v>
      </c>
      <c r="IG37" s="22" t="s">
        <v>42</v>
      </c>
      <c r="IH37" s="22">
        <v>10</v>
      </c>
      <c r="II37" s="22" t="s">
        <v>35</v>
      </c>
    </row>
    <row r="38" spans="1:243" s="21" customFormat="1" ht="28.5">
      <c r="A38" s="34">
        <v>10.1</v>
      </c>
      <c r="B38" s="83" t="s">
        <v>80</v>
      </c>
      <c r="C38" s="86" t="s">
        <v>132</v>
      </c>
      <c r="D38" s="85">
        <v>16</v>
      </c>
      <c r="E38" s="84" t="s">
        <v>110</v>
      </c>
      <c r="F38" s="60">
        <v>174.48</v>
      </c>
      <c r="G38" s="23"/>
      <c r="H38" s="23"/>
      <c r="I38" s="36" t="s">
        <v>36</v>
      </c>
      <c r="J38" s="17">
        <f t="shared" si="4"/>
        <v>1</v>
      </c>
      <c r="K38" s="18" t="s">
        <v>46</v>
      </c>
      <c r="L38" s="18" t="s">
        <v>6</v>
      </c>
      <c r="M38" s="44"/>
      <c r="N38" s="23"/>
      <c r="O38" s="23"/>
      <c r="P38" s="43"/>
      <c r="Q38" s="23"/>
      <c r="R38" s="23"/>
      <c r="S38" s="43"/>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1">
        <f t="shared" si="5"/>
        <v>2791.68</v>
      </c>
      <c r="BB38" s="67">
        <f>BA38+SUM(N38:AZ38)</f>
        <v>2791.68</v>
      </c>
      <c r="BC38" s="41" t="str">
        <f>SpellNumber(L38,BB38)</f>
        <v>INR  Two Thousand Seven Hundred &amp; Ninety One  and Paise Sixty Eight Only</v>
      </c>
      <c r="IE38" s="22">
        <v>1.01</v>
      </c>
      <c r="IF38" s="22" t="s">
        <v>37</v>
      </c>
      <c r="IG38" s="22" t="s">
        <v>33</v>
      </c>
      <c r="IH38" s="22">
        <v>123.223</v>
      </c>
      <c r="II38" s="22" t="s">
        <v>35</v>
      </c>
    </row>
    <row r="39" spans="1:243" s="21" customFormat="1" ht="85.5">
      <c r="A39" s="34">
        <v>11</v>
      </c>
      <c r="B39" s="83" t="s">
        <v>81</v>
      </c>
      <c r="C39" s="86" t="s">
        <v>133</v>
      </c>
      <c r="D39" s="85"/>
      <c r="E39" s="15"/>
      <c r="F39" s="36"/>
      <c r="G39" s="16"/>
      <c r="H39" s="16"/>
      <c r="I39" s="36"/>
      <c r="J39" s="17"/>
      <c r="K39" s="18"/>
      <c r="L39" s="18"/>
      <c r="M39" s="19"/>
      <c r="N39" s="20"/>
      <c r="O39" s="20"/>
      <c r="P39" s="37"/>
      <c r="Q39" s="20"/>
      <c r="R39" s="20"/>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9"/>
      <c r="BB39" s="40"/>
      <c r="BC39" s="41"/>
      <c r="IE39" s="22">
        <v>1.02</v>
      </c>
      <c r="IF39" s="22" t="s">
        <v>38</v>
      </c>
      <c r="IG39" s="22" t="s">
        <v>39</v>
      </c>
      <c r="IH39" s="22">
        <v>213</v>
      </c>
      <c r="II39" s="22" t="s">
        <v>35</v>
      </c>
    </row>
    <row r="40" spans="1:243" s="21" customFormat="1" ht="28.5">
      <c r="A40" s="34">
        <v>11.1</v>
      </c>
      <c r="B40" s="83" t="s">
        <v>82</v>
      </c>
      <c r="C40" s="86" t="s">
        <v>134</v>
      </c>
      <c r="D40" s="85">
        <v>1</v>
      </c>
      <c r="E40" s="84" t="s">
        <v>110</v>
      </c>
      <c r="F40" s="60">
        <v>2314.77</v>
      </c>
      <c r="G40" s="23"/>
      <c r="H40" s="23"/>
      <c r="I40" s="36" t="s">
        <v>36</v>
      </c>
      <c r="J40" s="17">
        <f t="shared" si="4"/>
        <v>1</v>
      </c>
      <c r="K40" s="18" t="s">
        <v>46</v>
      </c>
      <c r="L40" s="18" t="s">
        <v>6</v>
      </c>
      <c r="M40" s="44"/>
      <c r="N40" s="23"/>
      <c r="O40" s="23"/>
      <c r="P40" s="43"/>
      <c r="Q40" s="23"/>
      <c r="R40" s="23"/>
      <c r="S40" s="43"/>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1">
        <f t="shared" si="5"/>
        <v>2314.77</v>
      </c>
      <c r="BB40" s="67">
        <f>BA40+SUM(N40:AZ40)</f>
        <v>2314.77</v>
      </c>
      <c r="BC40" s="41" t="str">
        <f>SpellNumber(L40,BB40)</f>
        <v>INR  Two Thousand Three Hundred &amp; Fourteen  and Paise Seventy Seven Only</v>
      </c>
      <c r="IE40" s="22">
        <v>2</v>
      </c>
      <c r="IF40" s="22" t="s">
        <v>32</v>
      </c>
      <c r="IG40" s="22" t="s">
        <v>40</v>
      </c>
      <c r="IH40" s="22">
        <v>10</v>
      </c>
      <c r="II40" s="22" t="s">
        <v>35</v>
      </c>
    </row>
    <row r="41" spans="1:243" s="21" customFormat="1" ht="71.25">
      <c r="A41" s="34">
        <v>12</v>
      </c>
      <c r="B41" s="83" t="s">
        <v>83</v>
      </c>
      <c r="C41" s="86" t="s">
        <v>135</v>
      </c>
      <c r="D41" s="85">
        <v>2</v>
      </c>
      <c r="E41" s="84" t="s">
        <v>110</v>
      </c>
      <c r="F41" s="60">
        <v>70.14</v>
      </c>
      <c r="G41" s="23"/>
      <c r="H41" s="23"/>
      <c r="I41" s="36" t="s">
        <v>36</v>
      </c>
      <c r="J41" s="17">
        <f>IF(I41="Less(-)",-1,1)</f>
        <v>1</v>
      </c>
      <c r="K41" s="18" t="s">
        <v>46</v>
      </c>
      <c r="L41" s="18" t="s">
        <v>6</v>
      </c>
      <c r="M41" s="44"/>
      <c r="N41" s="23"/>
      <c r="O41" s="23"/>
      <c r="P41" s="43"/>
      <c r="Q41" s="23"/>
      <c r="R41" s="23"/>
      <c r="S41" s="43"/>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1">
        <f>total_amount_ba($B$2,$D$2,D41,F41,J41,K41,M41)</f>
        <v>140.28</v>
      </c>
      <c r="BB41" s="67">
        <f>BA41+SUM(N41:AZ41)</f>
        <v>140.28</v>
      </c>
      <c r="BC41" s="41" t="str">
        <f>SpellNumber(L41,BB41)</f>
        <v>INR  One Hundred &amp; Forty  and Paise Twenty Eight Only</v>
      </c>
      <c r="IE41" s="22">
        <v>1.01</v>
      </c>
      <c r="IF41" s="22" t="s">
        <v>37</v>
      </c>
      <c r="IG41" s="22" t="s">
        <v>33</v>
      </c>
      <c r="IH41" s="22">
        <v>123.223</v>
      </c>
      <c r="II41" s="22" t="s">
        <v>35</v>
      </c>
    </row>
    <row r="42" spans="1:243" s="21" customFormat="1" ht="85.5">
      <c r="A42" s="34">
        <v>13</v>
      </c>
      <c r="B42" s="82" t="s">
        <v>84</v>
      </c>
      <c r="C42" s="86" t="s">
        <v>136</v>
      </c>
      <c r="D42" s="85">
        <v>55</v>
      </c>
      <c r="E42" s="84" t="s">
        <v>109</v>
      </c>
      <c r="F42" s="60">
        <v>16.66</v>
      </c>
      <c r="G42" s="23"/>
      <c r="H42" s="23"/>
      <c r="I42" s="36" t="s">
        <v>36</v>
      </c>
      <c r="J42" s="17">
        <f>IF(I42="Less(-)",-1,1)</f>
        <v>1</v>
      </c>
      <c r="K42" s="18" t="s">
        <v>46</v>
      </c>
      <c r="L42" s="18" t="s">
        <v>6</v>
      </c>
      <c r="M42" s="44"/>
      <c r="N42" s="23"/>
      <c r="O42" s="23"/>
      <c r="P42" s="43"/>
      <c r="Q42" s="23"/>
      <c r="R42" s="23"/>
      <c r="S42" s="43"/>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1">
        <f>total_amount_ba($B$2,$D$2,D42,F42,J42,K42,M42)</f>
        <v>916.3</v>
      </c>
      <c r="BB42" s="67">
        <f>BA42+SUM(N42:AZ42)</f>
        <v>916.3</v>
      </c>
      <c r="BC42" s="41" t="str">
        <f>SpellNumber(L42,BB42)</f>
        <v>INR  Nine Hundred &amp; Sixteen  and Paise Thirty Only</v>
      </c>
      <c r="IE42" s="22">
        <v>1.02</v>
      </c>
      <c r="IF42" s="22" t="s">
        <v>38</v>
      </c>
      <c r="IG42" s="22" t="s">
        <v>39</v>
      </c>
      <c r="IH42" s="22">
        <v>213</v>
      </c>
      <c r="II42" s="22" t="s">
        <v>35</v>
      </c>
    </row>
    <row r="43" spans="1:243" s="21" customFormat="1" ht="57">
      <c r="A43" s="34">
        <v>14</v>
      </c>
      <c r="B43" s="83" t="s">
        <v>85</v>
      </c>
      <c r="C43" s="86" t="s">
        <v>137</v>
      </c>
      <c r="D43" s="85"/>
      <c r="E43" s="15"/>
      <c r="F43" s="36"/>
      <c r="G43" s="16"/>
      <c r="H43" s="16"/>
      <c r="I43" s="36"/>
      <c r="J43" s="17"/>
      <c r="K43" s="18"/>
      <c r="L43" s="18"/>
      <c r="M43" s="19"/>
      <c r="N43" s="20"/>
      <c r="O43" s="20"/>
      <c r="P43" s="37"/>
      <c r="Q43" s="20"/>
      <c r="R43" s="20"/>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9"/>
      <c r="BB43" s="40"/>
      <c r="BC43" s="41"/>
      <c r="IE43" s="22">
        <v>1.02</v>
      </c>
      <c r="IF43" s="22" t="s">
        <v>38</v>
      </c>
      <c r="IG43" s="22" t="s">
        <v>39</v>
      </c>
      <c r="IH43" s="22">
        <v>213</v>
      </c>
      <c r="II43" s="22" t="s">
        <v>35</v>
      </c>
    </row>
    <row r="44" spans="1:243" s="21" customFormat="1" ht="28.5">
      <c r="A44" s="34">
        <v>14.1</v>
      </c>
      <c r="B44" s="83" t="s">
        <v>86</v>
      </c>
      <c r="C44" s="86" t="s">
        <v>138</v>
      </c>
      <c r="D44" s="85">
        <v>20</v>
      </c>
      <c r="E44" s="84" t="s">
        <v>110</v>
      </c>
      <c r="F44" s="60">
        <v>130.64</v>
      </c>
      <c r="G44" s="23"/>
      <c r="H44" s="23"/>
      <c r="I44" s="36" t="s">
        <v>36</v>
      </c>
      <c r="J44" s="17">
        <f aca="true" t="shared" si="6" ref="J44:J49">IF(I44="Less(-)",-1,1)</f>
        <v>1</v>
      </c>
      <c r="K44" s="18" t="s">
        <v>46</v>
      </c>
      <c r="L44" s="18" t="s">
        <v>6</v>
      </c>
      <c r="M44" s="44"/>
      <c r="N44" s="23"/>
      <c r="O44" s="23"/>
      <c r="P44" s="43"/>
      <c r="Q44" s="23"/>
      <c r="R44" s="23"/>
      <c r="S44" s="43"/>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45"/>
      <c r="AV44" s="38"/>
      <c r="AW44" s="38"/>
      <c r="AX44" s="38"/>
      <c r="AY44" s="38"/>
      <c r="AZ44" s="38"/>
      <c r="BA44" s="61">
        <f aca="true" t="shared" si="7" ref="BA44:BA49">total_amount_ba($B$2,$D$2,D44,F44,J44,K44,M44)</f>
        <v>2612.8</v>
      </c>
      <c r="BB44" s="67">
        <f aca="true" t="shared" si="8" ref="BB43:BB59">BA44+SUM(N44:AZ44)</f>
        <v>2612.8</v>
      </c>
      <c r="BC44" s="41" t="str">
        <f aca="true" t="shared" si="9" ref="BC43:BC59">SpellNumber(L44,BB44)</f>
        <v>INR  Two Thousand Six Hundred &amp; Twelve  and Paise Eighty Only</v>
      </c>
      <c r="IE44" s="22">
        <v>1.02</v>
      </c>
      <c r="IF44" s="22" t="s">
        <v>38</v>
      </c>
      <c r="IG44" s="22" t="s">
        <v>39</v>
      </c>
      <c r="IH44" s="22">
        <v>213</v>
      </c>
      <c r="II44" s="22" t="s">
        <v>35</v>
      </c>
    </row>
    <row r="45" spans="1:243" s="21" customFormat="1" ht="57">
      <c r="A45" s="34">
        <v>15</v>
      </c>
      <c r="B45" s="83" t="s">
        <v>87</v>
      </c>
      <c r="C45" s="86" t="s">
        <v>139</v>
      </c>
      <c r="D45" s="85"/>
      <c r="E45" s="15"/>
      <c r="F45" s="36"/>
      <c r="G45" s="16"/>
      <c r="H45" s="16"/>
      <c r="I45" s="36"/>
      <c r="J45" s="17"/>
      <c r="K45" s="18"/>
      <c r="L45" s="18"/>
      <c r="M45" s="19"/>
      <c r="N45" s="20"/>
      <c r="O45" s="20"/>
      <c r="P45" s="37"/>
      <c r="Q45" s="20"/>
      <c r="R45" s="20"/>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9"/>
      <c r="BB45" s="40"/>
      <c r="BC45" s="41"/>
      <c r="IE45" s="22">
        <v>2</v>
      </c>
      <c r="IF45" s="22" t="s">
        <v>32</v>
      </c>
      <c r="IG45" s="22" t="s">
        <v>40</v>
      </c>
      <c r="IH45" s="22">
        <v>10</v>
      </c>
      <c r="II45" s="22" t="s">
        <v>35</v>
      </c>
    </row>
    <row r="46" spans="1:243" s="21" customFormat="1" ht="28.5">
      <c r="A46" s="34">
        <v>15.1</v>
      </c>
      <c r="B46" s="83" t="s">
        <v>88</v>
      </c>
      <c r="C46" s="86" t="s">
        <v>140</v>
      </c>
      <c r="D46" s="85">
        <v>40</v>
      </c>
      <c r="E46" s="87" t="s">
        <v>109</v>
      </c>
      <c r="F46" s="60">
        <v>112.23</v>
      </c>
      <c r="G46" s="23"/>
      <c r="H46" s="23"/>
      <c r="I46" s="36" t="s">
        <v>36</v>
      </c>
      <c r="J46" s="17">
        <f t="shared" si="6"/>
        <v>1</v>
      </c>
      <c r="K46" s="18" t="s">
        <v>46</v>
      </c>
      <c r="L46" s="18" t="s">
        <v>6</v>
      </c>
      <c r="M46" s="44"/>
      <c r="N46" s="23"/>
      <c r="O46" s="23"/>
      <c r="P46" s="43"/>
      <c r="Q46" s="23"/>
      <c r="R46" s="23"/>
      <c r="S46" s="43"/>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1">
        <f t="shared" si="7"/>
        <v>4489.2</v>
      </c>
      <c r="BB46" s="67">
        <f t="shared" si="8"/>
        <v>4489.2</v>
      </c>
      <c r="BC46" s="41" t="str">
        <f t="shared" si="9"/>
        <v>INR  Four Thousand Four Hundred &amp; Eighty Nine  and Paise Twenty Only</v>
      </c>
      <c r="IE46" s="22">
        <v>3</v>
      </c>
      <c r="IF46" s="22" t="s">
        <v>41</v>
      </c>
      <c r="IG46" s="22" t="s">
        <v>42</v>
      </c>
      <c r="IH46" s="22">
        <v>10</v>
      </c>
      <c r="II46" s="22" t="s">
        <v>35</v>
      </c>
    </row>
    <row r="47" spans="1:243" s="21" customFormat="1" ht="28.5">
      <c r="A47" s="34">
        <v>15.2</v>
      </c>
      <c r="B47" s="83" t="s">
        <v>89</v>
      </c>
      <c r="C47" s="86" t="s">
        <v>141</v>
      </c>
      <c r="D47" s="85">
        <v>105</v>
      </c>
      <c r="E47" s="87" t="s">
        <v>109</v>
      </c>
      <c r="F47" s="60">
        <v>120.12</v>
      </c>
      <c r="G47" s="23"/>
      <c r="H47" s="23"/>
      <c r="I47" s="36" t="s">
        <v>36</v>
      </c>
      <c r="J47" s="17">
        <f t="shared" si="6"/>
        <v>1</v>
      </c>
      <c r="K47" s="18" t="s">
        <v>46</v>
      </c>
      <c r="L47" s="18" t="s">
        <v>6</v>
      </c>
      <c r="M47" s="44"/>
      <c r="N47" s="23"/>
      <c r="O47" s="23"/>
      <c r="P47" s="43"/>
      <c r="Q47" s="23"/>
      <c r="R47" s="23"/>
      <c r="S47" s="43"/>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1">
        <f t="shared" si="7"/>
        <v>12612.6</v>
      </c>
      <c r="BB47" s="67">
        <f t="shared" si="8"/>
        <v>12612.6</v>
      </c>
      <c r="BC47" s="41" t="str">
        <f t="shared" si="9"/>
        <v>INR  Twelve Thousand Six Hundred &amp; Twelve  and Paise Sixty Only</v>
      </c>
      <c r="IE47" s="22">
        <v>1.01</v>
      </c>
      <c r="IF47" s="22" t="s">
        <v>37</v>
      </c>
      <c r="IG47" s="22" t="s">
        <v>33</v>
      </c>
      <c r="IH47" s="22">
        <v>123.223</v>
      </c>
      <c r="II47" s="22" t="s">
        <v>35</v>
      </c>
    </row>
    <row r="48" spans="1:243" s="21" customFormat="1" ht="28.5">
      <c r="A48" s="34">
        <v>15.3</v>
      </c>
      <c r="B48" s="83" t="s">
        <v>90</v>
      </c>
      <c r="C48" s="86" t="s">
        <v>142</v>
      </c>
      <c r="D48" s="85">
        <v>70</v>
      </c>
      <c r="E48" s="87" t="s">
        <v>109</v>
      </c>
      <c r="F48" s="60">
        <v>126.26</v>
      </c>
      <c r="G48" s="23"/>
      <c r="H48" s="23"/>
      <c r="I48" s="36" t="s">
        <v>36</v>
      </c>
      <c r="J48" s="17">
        <f t="shared" si="6"/>
        <v>1</v>
      </c>
      <c r="K48" s="18" t="s">
        <v>46</v>
      </c>
      <c r="L48" s="18" t="s">
        <v>6</v>
      </c>
      <c r="M48" s="44"/>
      <c r="N48" s="23"/>
      <c r="O48" s="23"/>
      <c r="P48" s="43"/>
      <c r="Q48" s="23"/>
      <c r="R48" s="23"/>
      <c r="S48" s="43"/>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1">
        <f t="shared" si="7"/>
        <v>8838.2</v>
      </c>
      <c r="BB48" s="67">
        <f t="shared" si="8"/>
        <v>8838.2</v>
      </c>
      <c r="BC48" s="41" t="str">
        <f t="shared" si="9"/>
        <v>INR  Eight Thousand Eight Hundred &amp; Thirty Eight  and Paise Twenty Only</v>
      </c>
      <c r="IE48" s="22">
        <v>1.02</v>
      </c>
      <c r="IF48" s="22" t="s">
        <v>38</v>
      </c>
      <c r="IG48" s="22" t="s">
        <v>39</v>
      </c>
      <c r="IH48" s="22">
        <v>213</v>
      </c>
      <c r="II48" s="22" t="s">
        <v>35</v>
      </c>
    </row>
    <row r="49" spans="1:243" s="21" customFormat="1" ht="28.5">
      <c r="A49" s="34">
        <v>16</v>
      </c>
      <c r="B49" s="83" t="s">
        <v>91</v>
      </c>
      <c r="C49" s="86" t="s">
        <v>143</v>
      </c>
      <c r="D49" s="85">
        <v>20</v>
      </c>
      <c r="E49" s="84" t="s">
        <v>110</v>
      </c>
      <c r="F49" s="60">
        <v>67.51</v>
      </c>
      <c r="G49" s="23"/>
      <c r="H49" s="23"/>
      <c r="I49" s="36" t="s">
        <v>36</v>
      </c>
      <c r="J49" s="17">
        <f t="shared" si="6"/>
        <v>1</v>
      </c>
      <c r="K49" s="18" t="s">
        <v>46</v>
      </c>
      <c r="L49" s="18" t="s">
        <v>6</v>
      </c>
      <c r="M49" s="44"/>
      <c r="N49" s="23"/>
      <c r="O49" s="23"/>
      <c r="P49" s="43"/>
      <c r="Q49" s="23"/>
      <c r="R49" s="23"/>
      <c r="S49" s="43"/>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1">
        <f t="shared" si="7"/>
        <v>1350.2</v>
      </c>
      <c r="BB49" s="67">
        <f t="shared" si="8"/>
        <v>1350.2</v>
      </c>
      <c r="BC49" s="41" t="str">
        <f t="shared" si="9"/>
        <v>INR  One Thousand Three Hundred &amp; Fifty  and Paise Twenty Only</v>
      </c>
      <c r="IE49" s="22">
        <v>2</v>
      </c>
      <c r="IF49" s="22" t="s">
        <v>32</v>
      </c>
      <c r="IG49" s="22" t="s">
        <v>40</v>
      </c>
      <c r="IH49" s="22">
        <v>10</v>
      </c>
      <c r="II49" s="22" t="s">
        <v>35</v>
      </c>
    </row>
    <row r="50" spans="1:243" s="21" customFormat="1" ht="42.75">
      <c r="A50" s="34">
        <v>17</v>
      </c>
      <c r="B50" s="83" t="s">
        <v>92</v>
      </c>
      <c r="C50" s="86" t="s">
        <v>144</v>
      </c>
      <c r="D50" s="85">
        <v>2</v>
      </c>
      <c r="E50" s="84" t="s">
        <v>110</v>
      </c>
      <c r="F50" s="60">
        <v>329.68</v>
      </c>
      <c r="G50" s="23"/>
      <c r="H50" s="23"/>
      <c r="I50" s="36" t="s">
        <v>36</v>
      </c>
      <c r="J50" s="17">
        <f>IF(I50="Less(-)",-1,1)</f>
        <v>1</v>
      </c>
      <c r="K50" s="18" t="s">
        <v>46</v>
      </c>
      <c r="L50" s="18" t="s">
        <v>6</v>
      </c>
      <c r="M50" s="44"/>
      <c r="N50" s="23"/>
      <c r="O50" s="23"/>
      <c r="P50" s="43"/>
      <c r="Q50" s="23"/>
      <c r="R50" s="23"/>
      <c r="S50" s="43"/>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1">
        <f>total_amount_ba($B$2,$D$2,D50,F50,J50,K50,M50)</f>
        <v>659.36</v>
      </c>
      <c r="BB50" s="67">
        <f t="shared" si="8"/>
        <v>659.36</v>
      </c>
      <c r="BC50" s="41" t="str">
        <f t="shared" si="9"/>
        <v>INR  Six Hundred &amp; Fifty Nine  and Paise Thirty Six Only</v>
      </c>
      <c r="IE50" s="22">
        <v>1.01</v>
      </c>
      <c r="IF50" s="22" t="s">
        <v>37</v>
      </c>
      <c r="IG50" s="22" t="s">
        <v>33</v>
      </c>
      <c r="IH50" s="22">
        <v>123.223</v>
      </c>
      <c r="II50" s="22" t="s">
        <v>35</v>
      </c>
    </row>
    <row r="51" spans="1:243" s="21" customFormat="1" ht="42.75">
      <c r="A51" s="34">
        <v>18</v>
      </c>
      <c r="B51" s="83" t="s">
        <v>93</v>
      </c>
      <c r="C51" s="86" t="s">
        <v>145</v>
      </c>
      <c r="D51" s="85">
        <v>500</v>
      </c>
      <c r="E51" s="84" t="s">
        <v>111</v>
      </c>
      <c r="F51" s="60">
        <v>0.56</v>
      </c>
      <c r="G51" s="23"/>
      <c r="H51" s="23"/>
      <c r="I51" s="36" t="s">
        <v>36</v>
      </c>
      <c r="J51" s="17">
        <f>IF(I51="Less(-)",-1,1)</f>
        <v>1</v>
      </c>
      <c r="K51" s="18" t="s">
        <v>46</v>
      </c>
      <c r="L51" s="18" t="s">
        <v>6</v>
      </c>
      <c r="M51" s="44"/>
      <c r="N51" s="23"/>
      <c r="O51" s="23"/>
      <c r="P51" s="43"/>
      <c r="Q51" s="23"/>
      <c r="R51" s="23"/>
      <c r="S51" s="43"/>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61">
        <f>total_amount_ba($B$2,$D$2,D51,F51,J51,K51,M51)</f>
        <v>280</v>
      </c>
      <c r="BB51" s="67">
        <f t="shared" si="8"/>
        <v>280</v>
      </c>
      <c r="BC51" s="41" t="str">
        <f t="shared" si="9"/>
        <v>INR  Two Hundred &amp; Eighty  Only</v>
      </c>
      <c r="IE51" s="22">
        <v>1.02</v>
      </c>
      <c r="IF51" s="22" t="s">
        <v>38</v>
      </c>
      <c r="IG51" s="22" t="s">
        <v>39</v>
      </c>
      <c r="IH51" s="22">
        <v>213</v>
      </c>
      <c r="II51" s="22" t="s">
        <v>35</v>
      </c>
    </row>
    <row r="52" spans="1:243" s="21" customFormat="1" ht="85.5">
      <c r="A52" s="34">
        <v>19</v>
      </c>
      <c r="B52" s="90" t="s">
        <v>94</v>
      </c>
      <c r="C52" s="86" t="s">
        <v>146</v>
      </c>
      <c r="D52" s="85"/>
      <c r="E52" s="15"/>
      <c r="F52" s="36"/>
      <c r="G52" s="16"/>
      <c r="H52" s="16"/>
      <c r="I52" s="36"/>
      <c r="J52" s="17"/>
      <c r="K52" s="18"/>
      <c r="L52" s="18"/>
      <c r="M52" s="19"/>
      <c r="N52" s="20"/>
      <c r="O52" s="20"/>
      <c r="P52" s="37"/>
      <c r="Q52" s="20"/>
      <c r="R52" s="20"/>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9"/>
      <c r="BB52" s="40"/>
      <c r="BC52" s="41"/>
      <c r="IE52" s="22">
        <v>1.02</v>
      </c>
      <c r="IF52" s="22" t="s">
        <v>38</v>
      </c>
      <c r="IG52" s="22" t="s">
        <v>39</v>
      </c>
      <c r="IH52" s="22">
        <v>213</v>
      </c>
      <c r="II52" s="22" t="s">
        <v>35</v>
      </c>
    </row>
    <row r="53" spans="1:243" s="21" customFormat="1" ht="28.5">
      <c r="A53" s="34">
        <v>19.1</v>
      </c>
      <c r="B53" s="91" t="s">
        <v>95</v>
      </c>
      <c r="C53" s="86" t="s">
        <v>147</v>
      </c>
      <c r="D53" s="85">
        <v>4</v>
      </c>
      <c r="E53" s="84" t="s">
        <v>35</v>
      </c>
      <c r="F53" s="60">
        <v>2383.17</v>
      </c>
      <c r="G53" s="23"/>
      <c r="H53" s="23"/>
      <c r="I53" s="36" t="s">
        <v>36</v>
      </c>
      <c r="J53" s="17">
        <f aca="true" t="shared" si="10" ref="J52:J57">IF(I53="Less(-)",-1,1)</f>
        <v>1</v>
      </c>
      <c r="K53" s="18" t="s">
        <v>46</v>
      </c>
      <c r="L53" s="18" t="s">
        <v>6</v>
      </c>
      <c r="M53" s="44"/>
      <c r="N53" s="23"/>
      <c r="O53" s="23"/>
      <c r="P53" s="43"/>
      <c r="Q53" s="23"/>
      <c r="R53" s="23"/>
      <c r="S53" s="43"/>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1">
        <f aca="true" t="shared" si="11" ref="BA52:BA57">total_amount_ba($B$2,$D$2,D53,F53,J53,K53,M53)</f>
        <v>9532.68</v>
      </c>
      <c r="BB53" s="67">
        <f t="shared" si="8"/>
        <v>9532.68</v>
      </c>
      <c r="BC53" s="41" t="str">
        <f t="shared" si="9"/>
        <v>INR  Nine Thousand Five Hundred &amp; Thirty Two  and Paise Sixty Eight Only</v>
      </c>
      <c r="IE53" s="22">
        <v>2</v>
      </c>
      <c r="IF53" s="22" t="s">
        <v>32</v>
      </c>
      <c r="IG53" s="22" t="s">
        <v>40</v>
      </c>
      <c r="IH53" s="22">
        <v>10</v>
      </c>
      <c r="II53" s="22" t="s">
        <v>35</v>
      </c>
    </row>
    <row r="54" spans="1:243" s="21" customFormat="1" ht="28.5">
      <c r="A54" s="34">
        <v>19.2</v>
      </c>
      <c r="B54" s="90" t="s">
        <v>96</v>
      </c>
      <c r="C54" s="86" t="s">
        <v>148</v>
      </c>
      <c r="D54" s="85">
        <v>2</v>
      </c>
      <c r="E54" s="84" t="s">
        <v>110</v>
      </c>
      <c r="F54" s="60">
        <v>2443.67</v>
      </c>
      <c r="G54" s="23"/>
      <c r="H54" s="23"/>
      <c r="I54" s="36" t="s">
        <v>36</v>
      </c>
      <c r="J54" s="17">
        <f t="shared" si="10"/>
        <v>1</v>
      </c>
      <c r="K54" s="18" t="s">
        <v>46</v>
      </c>
      <c r="L54" s="18" t="s">
        <v>6</v>
      </c>
      <c r="M54" s="44"/>
      <c r="N54" s="23"/>
      <c r="O54" s="23"/>
      <c r="P54" s="43"/>
      <c r="Q54" s="23"/>
      <c r="R54" s="23"/>
      <c r="S54" s="43"/>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61">
        <f t="shared" si="11"/>
        <v>4887.34</v>
      </c>
      <c r="BB54" s="67">
        <f t="shared" si="8"/>
        <v>4887.34</v>
      </c>
      <c r="BC54" s="41" t="str">
        <f t="shared" si="9"/>
        <v>INR  Four Thousand Eight Hundred &amp; Eighty Seven  and Paise Thirty Four Only</v>
      </c>
      <c r="IE54" s="22">
        <v>3</v>
      </c>
      <c r="IF54" s="22" t="s">
        <v>41</v>
      </c>
      <c r="IG54" s="22" t="s">
        <v>42</v>
      </c>
      <c r="IH54" s="22">
        <v>10</v>
      </c>
      <c r="II54" s="22" t="s">
        <v>35</v>
      </c>
    </row>
    <row r="55" spans="1:243" s="21" customFormat="1" ht="71.25">
      <c r="A55" s="34">
        <v>20</v>
      </c>
      <c r="B55" s="90" t="s">
        <v>97</v>
      </c>
      <c r="C55" s="86" t="s">
        <v>149</v>
      </c>
      <c r="D55" s="85"/>
      <c r="E55" s="15"/>
      <c r="F55" s="36"/>
      <c r="G55" s="16"/>
      <c r="H55" s="16"/>
      <c r="I55" s="36"/>
      <c r="J55" s="17"/>
      <c r="K55" s="18"/>
      <c r="L55" s="18"/>
      <c r="M55" s="19"/>
      <c r="N55" s="20"/>
      <c r="O55" s="20"/>
      <c r="P55" s="37"/>
      <c r="Q55" s="20"/>
      <c r="R55" s="20"/>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9"/>
      <c r="BB55" s="40"/>
      <c r="BC55" s="41"/>
      <c r="IE55" s="22">
        <v>1.01</v>
      </c>
      <c r="IF55" s="22" t="s">
        <v>37</v>
      </c>
      <c r="IG55" s="22" t="s">
        <v>33</v>
      </c>
      <c r="IH55" s="22">
        <v>123.223</v>
      </c>
      <c r="II55" s="22" t="s">
        <v>35</v>
      </c>
    </row>
    <row r="56" spans="1:243" s="21" customFormat="1" ht="28.5">
      <c r="A56" s="34">
        <v>20.1</v>
      </c>
      <c r="B56" s="90" t="s">
        <v>98</v>
      </c>
      <c r="C56" s="86" t="s">
        <v>150</v>
      </c>
      <c r="D56" s="85">
        <v>2</v>
      </c>
      <c r="E56" s="84" t="s">
        <v>110</v>
      </c>
      <c r="F56" s="60">
        <v>990.79</v>
      </c>
      <c r="G56" s="23"/>
      <c r="H56" s="23"/>
      <c r="I56" s="36" t="s">
        <v>36</v>
      </c>
      <c r="J56" s="17">
        <f t="shared" si="10"/>
        <v>1</v>
      </c>
      <c r="K56" s="18" t="s">
        <v>46</v>
      </c>
      <c r="L56" s="18" t="s">
        <v>6</v>
      </c>
      <c r="M56" s="44"/>
      <c r="N56" s="23"/>
      <c r="O56" s="23"/>
      <c r="P56" s="43"/>
      <c r="Q56" s="23"/>
      <c r="R56" s="23"/>
      <c r="S56" s="43"/>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61">
        <f t="shared" si="11"/>
        <v>1981.58</v>
      </c>
      <c r="BB56" s="67">
        <f t="shared" si="8"/>
        <v>1981.58</v>
      </c>
      <c r="BC56" s="41" t="str">
        <f t="shared" si="9"/>
        <v>INR  One Thousand Nine Hundred &amp; Eighty One  and Paise Fifty Eight Only</v>
      </c>
      <c r="IE56" s="22">
        <v>1.02</v>
      </c>
      <c r="IF56" s="22" t="s">
        <v>38</v>
      </c>
      <c r="IG56" s="22" t="s">
        <v>39</v>
      </c>
      <c r="IH56" s="22">
        <v>213</v>
      </c>
      <c r="II56" s="22" t="s">
        <v>35</v>
      </c>
    </row>
    <row r="57" spans="1:243" s="21" customFormat="1" ht="28.5">
      <c r="A57" s="34">
        <v>20.2</v>
      </c>
      <c r="B57" s="90" t="s">
        <v>99</v>
      </c>
      <c r="C57" s="86" t="s">
        <v>151</v>
      </c>
      <c r="D57" s="85">
        <v>5</v>
      </c>
      <c r="E57" s="84" t="s">
        <v>110</v>
      </c>
      <c r="F57" s="60">
        <v>1394.13</v>
      </c>
      <c r="G57" s="23"/>
      <c r="H57" s="23"/>
      <c r="I57" s="36" t="s">
        <v>36</v>
      </c>
      <c r="J57" s="17">
        <f t="shared" si="10"/>
        <v>1</v>
      </c>
      <c r="K57" s="18" t="s">
        <v>46</v>
      </c>
      <c r="L57" s="18" t="s">
        <v>6</v>
      </c>
      <c r="M57" s="44"/>
      <c r="N57" s="23"/>
      <c r="O57" s="23"/>
      <c r="P57" s="43"/>
      <c r="Q57" s="23"/>
      <c r="R57" s="23"/>
      <c r="S57" s="43"/>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1">
        <f t="shared" si="11"/>
        <v>6970.65</v>
      </c>
      <c r="BB57" s="67">
        <f t="shared" si="8"/>
        <v>6970.65</v>
      </c>
      <c r="BC57" s="41" t="str">
        <f t="shared" si="9"/>
        <v>INR  Six Thousand Nine Hundred &amp; Seventy  and Paise Sixty Five Only</v>
      </c>
      <c r="IE57" s="22">
        <v>2</v>
      </c>
      <c r="IF57" s="22" t="s">
        <v>32</v>
      </c>
      <c r="IG57" s="22" t="s">
        <v>40</v>
      </c>
      <c r="IH57" s="22">
        <v>10</v>
      </c>
      <c r="II57" s="22" t="s">
        <v>35</v>
      </c>
    </row>
    <row r="58" spans="1:243" s="21" customFormat="1" ht="28.5">
      <c r="A58" s="34">
        <v>20.3</v>
      </c>
      <c r="B58" s="90" t="s">
        <v>100</v>
      </c>
      <c r="C58" s="86" t="s">
        <v>152</v>
      </c>
      <c r="D58" s="85">
        <v>5</v>
      </c>
      <c r="E58" s="84" t="s">
        <v>110</v>
      </c>
      <c r="F58" s="60">
        <v>448.05</v>
      </c>
      <c r="G58" s="23"/>
      <c r="H58" s="23"/>
      <c r="I58" s="36" t="s">
        <v>36</v>
      </c>
      <c r="J58" s="17">
        <f>IF(I58="Less(-)",-1,1)</f>
        <v>1</v>
      </c>
      <c r="K58" s="18" t="s">
        <v>46</v>
      </c>
      <c r="L58" s="18" t="s">
        <v>6</v>
      </c>
      <c r="M58" s="44"/>
      <c r="N58" s="23"/>
      <c r="O58" s="23"/>
      <c r="P58" s="43"/>
      <c r="Q58" s="23"/>
      <c r="R58" s="23"/>
      <c r="S58" s="43"/>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61">
        <f>total_amount_ba($B$2,$D$2,D58,F58,J58,K58,M58)</f>
        <v>2240.25</v>
      </c>
      <c r="BB58" s="67">
        <f t="shared" si="8"/>
        <v>2240.25</v>
      </c>
      <c r="BC58" s="41" t="str">
        <f t="shared" si="9"/>
        <v>INR  Two Thousand Two Hundred &amp; Forty  and Paise Twenty Five Only</v>
      </c>
      <c r="IE58" s="22">
        <v>1.01</v>
      </c>
      <c r="IF58" s="22" t="s">
        <v>37</v>
      </c>
      <c r="IG58" s="22" t="s">
        <v>33</v>
      </c>
      <c r="IH58" s="22">
        <v>123.223</v>
      </c>
      <c r="II58" s="22" t="s">
        <v>35</v>
      </c>
    </row>
    <row r="59" spans="1:243" s="21" customFormat="1" ht="42.75">
      <c r="A59" s="34">
        <v>21</v>
      </c>
      <c r="B59" s="90" t="s">
        <v>101</v>
      </c>
      <c r="C59" s="86" t="s">
        <v>153</v>
      </c>
      <c r="D59" s="85"/>
      <c r="E59" s="15"/>
      <c r="F59" s="36"/>
      <c r="G59" s="16"/>
      <c r="H59" s="16"/>
      <c r="I59" s="36"/>
      <c r="J59" s="17"/>
      <c r="K59" s="18"/>
      <c r="L59" s="18"/>
      <c r="M59" s="19"/>
      <c r="N59" s="20"/>
      <c r="O59" s="20"/>
      <c r="P59" s="37"/>
      <c r="Q59" s="20"/>
      <c r="R59" s="20"/>
      <c r="S59" s="37"/>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9"/>
      <c r="BB59" s="40"/>
      <c r="BC59" s="41"/>
      <c r="IE59" s="22">
        <v>1.02</v>
      </c>
      <c r="IF59" s="22" t="s">
        <v>38</v>
      </c>
      <c r="IG59" s="22" t="s">
        <v>39</v>
      </c>
      <c r="IH59" s="22">
        <v>213</v>
      </c>
      <c r="II59" s="22" t="s">
        <v>35</v>
      </c>
    </row>
    <row r="60" spans="1:243" s="21" customFormat="1" ht="28.5">
      <c r="A60" s="34">
        <v>21.1</v>
      </c>
      <c r="B60" s="83" t="s">
        <v>102</v>
      </c>
      <c r="C60" s="86" t="s">
        <v>154</v>
      </c>
      <c r="D60" s="85">
        <v>40</v>
      </c>
      <c r="E60" s="87" t="s">
        <v>110</v>
      </c>
      <c r="F60" s="60">
        <v>234.11</v>
      </c>
      <c r="G60" s="23"/>
      <c r="H60" s="23"/>
      <c r="I60" s="36" t="s">
        <v>36</v>
      </c>
      <c r="J60" s="17">
        <f>IF(I60="Less(-)",-1,1)</f>
        <v>1</v>
      </c>
      <c r="K60" s="18" t="s">
        <v>46</v>
      </c>
      <c r="L60" s="18" t="s">
        <v>6</v>
      </c>
      <c r="M60" s="44"/>
      <c r="N60" s="23"/>
      <c r="O60" s="23"/>
      <c r="P60" s="43"/>
      <c r="Q60" s="23"/>
      <c r="R60" s="23"/>
      <c r="S60" s="43"/>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61">
        <f>total_amount_ba($B$2,$D$2,D60,F60,J60,K60,M60)</f>
        <v>9364.4</v>
      </c>
      <c r="BB60" s="67">
        <f>BA60+SUM(N60:AZ60)</f>
        <v>9364.4</v>
      </c>
      <c r="BC60" s="41" t="str">
        <f>SpellNumber(L60,BB60)</f>
        <v>INR  Nine Thousand Three Hundred &amp; Sixty Four  and Paise Forty Only</v>
      </c>
      <c r="IE60" s="22">
        <v>1.02</v>
      </c>
      <c r="IF60" s="22" t="s">
        <v>38</v>
      </c>
      <c r="IG60" s="22" t="s">
        <v>39</v>
      </c>
      <c r="IH60" s="22">
        <v>213</v>
      </c>
      <c r="II60" s="22" t="s">
        <v>35</v>
      </c>
    </row>
    <row r="61" spans="1:243" s="21" customFormat="1" ht="28.5">
      <c r="A61" s="34">
        <v>21.2</v>
      </c>
      <c r="B61" s="83" t="s">
        <v>103</v>
      </c>
      <c r="C61" s="86" t="s">
        <v>155</v>
      </c>
      <c r="D61" s="85">
        <v>6</v>
      </c>
      <c r="E61" s="87" t="s">
        <v>110</v>
      </c>
      <c r="F61" s="60">
        <v>245.51</v>
      </c>
      <c r="G61" s="23"/>
      <c r="H61" s="23"/>
      <c r="I61" s="36" t="s">
        <v>36</v>
      </c>
      <c r="J61" s="17">
        <f>IF(I61="Less(-)",-1,1)</f>
        <v>1</v>
      </c>
      <c r="K61" s="18" t="s">
        <v>46</v>
      </c>
      <c r="L61" s="18" t="s">
        <v>6</v>
      </c>
      <c r="M61" s="44"/>
      <c r="N61" s="23"/>
      <c r="O61" s="23"/>
      <c r="P61" s="43"/>
      <c r="Q61" s="23"/>
      <c r="R61" s="23"/>
      <c r="S61" s="43"/>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45"/>
      <c r="AV61" s="38"/>
      <c r="AW61" s="38"/>
      <c r="AX61" s="38"/>
      <c r="AY61" s="38"/>
      <c r="AZ61" s="38"/>
      <c r="BA61" s="61">
        <f>total_amount_ba($B$2,$D$2,D61,F61,J61,K61,M61)</f>
        <v>1473.06</v>
      </c>
      <c r="BB61" s="67">
        <f>BA61+SUM(N61:AZ61)</f>
        <v>1473.06</v>
      </c>
      <c r="BC61" s="41" t="str">
        <f>SpellNumber(L61,BB61)</f>
        <v>INR  One Thousand Four Hundred &amp; Seventy Three  and Paise Six Only</v>
      </c>
      <c r="IE61" s="22">
        <v>1.02</v>
      </c>
      <c r="IF61" s="22" t="s">
        <v>38</v>
      </c>
      <c r="IG61" s="22" t="s">
        <v>39</v>
      </c>
      <c r="IH61" s="22">
        <v>213</v>
      </c>
      <c r="II61" s="22" t="s">
        <v>35</v>
      </c>
    </row>
    <row r="62" spans="1:243" s="21" customFormat="1" ht="28.5">
      <c r="A62" s="34">
        <v>21.3</v>
      </c>
      <c r="B62" s="83" t="s">
        <v>104</v>
      </c>
      <c r="C62" s="86" t="s">
        <v>156</v>
      </c>
      <c r="D62" s="85">
        <v>10</v>
      </c>
      <c r="E62" s="87" t="s">
        <v>110</v>
      </c>
      <c r="F62" s="60">
        <v>256.03</v>
      </c>
      <c r="G62" s="23"/>
      <c r="H62" s="23"/>
      <c r="I62" s="36" t="s">
        <v>36</v>
      </c>
      <c r="J62" s="17">
        <f>IF(I62="Less(-)",-1,1)</f>
        <v>1</v>
      </c>
      <c r="K62" s="18" t="s">
        <v>46</v>
      </c>
      <c r="L62" s="18" t="s">
        <v>6</v>
      </c>
      <c r="M62" s="44"/>
      <c r="N62" s="23"/>
      <c r="O62" s="23"/>
      <c r="P62" s="43"/>
      <c r="Q62" s="23"/>
      <c r="R62" s="23"/>
      <c r="S62" s="43"/>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61">
        <f>total_amount_ba($B$2,$D$2,D62,F62,J62,K62,M62)</f>
        <v>2560.3</v>
      </c>
      <c r="BB62" s="67">
        <f>BA62+SUM(N62:AZ62)</f>
        <v>2560.3</v>
      </c>
      <c r="BC62" s="41" t="str">
        <f>SpellNumber(L62,BB62)</f>
        <v>INR  Two Thousand Five Hundred &amp; Sixty  and Paise Thirty Only</v>
      </c>
      <c r="IE62" s="22">
        <v>2</v>
      </c>
      <c r="IF62" s="22" t="s">
        <v>32</v>
      </c>
      <c r="IG62" s="22" t="s">
        <v>40</v>
      </c>
      <c r="IH62" s="22">
        <v>10</v>
      </c>
      <c r="II62" s="22" t="s">
        <v>35</v>
      </c>
    </row>
    <row r="63" spans="1:243" s="21" customFormat="1" ht="28.5">
      <c r="A63" s="34">
        <v>21.4</v>
      </c>
      <c r="B63" s="83" t="s">
        <v>105</v>
      </c>
      <c r="C63" s="86" t="s">
        <v>157</v>
      </c>
      <c r="D63" s="85">
        <v>10</v>
      </c>
      <c r="E63" s="87" t="s">
        <v>110</v>
      </c>
      <c r="F63" s="60">
        <v>283.21</v>
      </c>
      <c r="G63" s="23"/>
      <c r="H63" s="23"/>
      <c r="I63" s="36" t="s">
        <v>36</v>
      </c>
      <c r="J63" s="17">
        <f>IF(I63="Less(-)",-1,1)</f>
        <v>1</v>
      </c>
      <c r="K63" s="18" t="s">
        <v>46</v>
      </c>
      <c r="L63" s="18" t="s">
        <v>6</v>
      </c>
      <c r="M63" s="44"/>
      <c r="N63" s="23"/>
      <c r="O63" s="23"/>
      <c r="P63" s="43"/>
      <c r="Q63" s="23"/>
      <c r="R63" s="23"/>
      <c r="S63" s="43"/>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61">
        <f>total_amount_ba($B$2,$D$2,D63,F63,J63,K63,M63)</f>
        <v>2832.1</v>
      </c>
      <c r="BB63" s="67">
        <f>BA63+SUM(N63:AZ63)</f>
        <v>2832.1</v>
      </c>
      <c r="BC63" s="41" t="str">
        <f>SpellNumber(L63,BB63)</f>
        <v>INR  Two Thousand Eight Hundred &amp; Thirty Two  and Paise Ten Only</v>
      </c>
      <c r="IE63" s="22">
        <v>3</v>
      </c>
      <c r="IF63" s="22" t="s">
        <v>41</v>
      </c>
      <c r="IG63" s="22" t="s">
        <v>42</v>
      </c>
      <c r="IH63" s="22">
        <v>10</v>
      </c>
      <c r="II63" s="22" t="s">
        <v>35</v>
      </c>
    </row>
    <row r="64" spans="1:243" s="21" customFormat="1" ht="28.5">
      <c r="A64" s="34">
        <v>21.5</v>
      </c>
      <c r="B64" s="83" t="s">
        <v>106</v>
      </c>
      <c r="C64" s="86" t="s">
        <v>158</v>
      </c>
      <c r="D64" s="85">
        <v>8</v>
      </c>
      <c r="E64" s="87" t="s">
        <v>110</v>
      </c>
      <c r="F64" s="60">
        <v>296.36</v>
      </c>
      <c r="G64" s="23"/>
      <c r="H64" s="23"/>
      <c r="I64" s="36" t="s">
        <v>36</v>
      </c>
      <c r="J64" s="17">
        <f>IF(I64="Less(-)",-1,1)</f>
        <v>1</v>
      </c>
      <c r="K64" s="18" t="s">
        <v>46</v>
      </c>
      <c r="L64" s="18" t="s">
        <v>6</v>
      </c>
      <c r="M64" s="44"/>
      <c r="N64" s="23"/>
      <c r="O64" s="23"/>
      <c r="P64" s="43"/>
      <c r="Q64" s="23"/>
      <c r="R64" s="23"/>
      <c r="S64" s="43"/>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61">
        <f>total_amount_ba($B$2,$D$2,D64,F64,J64,K64,M64)</f>
        <v>2370.88</v>
      </c>
      <c r="BB64" s="67">
        <f>BA64+SUM(N64:AZ64)</f>
        <v>2370.88</v>
      </c>
      <c r="BC64" s="41" t="str">
        <f>SpellNumber(L64,BB64)</f>
        <v>INR  Two Thousand Three Hundred &amp; Seventy  and Paise Eighty Eight Only</v>
      </c>
      <c r="IE64" s="22">
        <v>1.01</v>
      </c>
      <c r="IF64" s="22" t="s">
        <v>37</v>
      </c>
      <c r="IG64" s="22" t="s">
        <v>33</v>
      </c>
      <c r="IH64" s="22">
        <v>123.223</v>
      </c>
      <c r="II64" s="22" t="s">
        <v>35</v>
      </c>
    </row>
    <row r="65" spans="1:243" s="21" customFormat="1" ht="28.5">
      <c r="A65" s="34">
        <v>21.6</v>
      </c>
      <c r="B65" s="83" t="s">
        <v>107</v>
      </c>
      <c r="C65" s="86" t="s">
        <v>159</v>
      </c>
      <c r="D65" s="85">
        <v>6</v>
      </c>
      <c r="E65" s="87" t="s">
        <v>110</v>
      </c>
      <c r="F65" s="60">
        <v>338.45</v>
      </c>
      <c r="G65" s="23"/>
      <c r="H65" s="23"/>
      <c r="I65" s="36" t="s">
        <v>36</v>
      </c>
      <c r="J65" s="17">
        <f>IF(I65="Less(-)",-1,1)</f>
        <v>1</v>
      </c>
      <c r="K65" s="18" t="s">
        <v>46</v>
      </c>
      <c r="L65" s="18" t="s">
        <v>6</v>
      </c>
      <c r="M65" s="44"/>
      <c r="N65" s="23"/>
      <c r="O65" s="23"/>
      <c r="P65" s="43"/>
      <c r="Q65" s="23"/>
      <c r="R65" s="23"/>
      <c r="S65" s="43"/>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61">
        <f>total_amount_ba($B$2,$D$2,D65,F65,J65,K65,M65)</f>
        <v>2030.7</v>
      </c>
      <c r="BB65" s="67">
        <f>BA65+SUM(N65:AZ65)</f>
        <v>2030.7</v>
      </c>
      <c r="BC65" s="41" t="str">
        <f>SpellNumber(L65,BB65)</f>
        <v>INR  Two Thousand  &amp;Thirty  and Paise Seventy Only</v>
      </c>
      <c r="IE65" s="22">
        <v>1.02</v>
      </c>
      <c r="IF65" s="22" t="s">
        <v>38</v>
      </c>
      <c r="IG65" s="22" t="s">
        <v>39</v>
      </c>
      <c r="IH65" s="22">
        <v>213</v>
      </c>
      <c r="II65" s="22" t="s">
        <v>35</v>
      </c>
    </row>
    <row r="66" spans="1:243" s="21" customFormat="1" ht="34.5" customHeight="1">
      <c r="A66" s="46" t="s">
        <v>44</v>
      </c>
      <c r="B66" s="47"/>
      <c r="C66" s="48"/>
      <c r="D66" s="49"/>
      <c r="E66" s="49"/>
      <c r="F66" s="49"/>
      <c r="G66" s="49"/>
      <c r="H66" s="50"/>
      <c r="I66" s="50"/>
      <c r="J66" s="50"/>
      <c r="K66" s="50"/>
      <c r="L66" s="51"/>
      <c r="BA66" s="62">
        <f>SUM(BA13:BA65)</f>
        <v>137422</v>
      </c>
      <c r="BB66" s="66">
        <f>SUM(BB13:BB65)</f>
        <v>137422</v>
      </c>
      <c r="BC66" s="41" t="str">
        <f>SpellNumber($E$2,BB66)</f>
        <v>INR  One Lakh Thirty Seven Thousand Four Hundred &amp; Twenty Two  Only</v>
      </c>
      <c r="IE66" s="22">
        <v>4</v>
      </c>
      <c r="IF66" s="22" t="s">
        <v>38</v>
      </c>
      <c r="IG66" s="22" t="s">
        <v>43</v>
      </c>
      <c r="IH66" s="22">
        <v>10</v>
      </c>
      <c r="II66" s="22" t="s">
        <v>35</v>
      </c>
    </row>
    <row r="67" spans="1:243" s="26" customFormat="1" ht="33.75" customHeight="1">
      <c r="A67" s="47" t="s">
        <v>48</v>
      </c>
      <c r="B67" s="52"/>
      <c r="C67" s="24"/>
      <c r="D67" s="53"/>
      <c r="E67" s="54" t="s">
        <v>54</v>
      </c>
      <c r="F67" s="64"/>
      <c r="G67" s="55"/>
      <c r="H67" s="25"/>
      <c r="I67" s="25"/>
      <c r="J67" s="25"/>
      <c r="K67" s="56"/>
      <c r="L67" s="57"/>
      <c r="M67" s="58"/>
      <c r="O67" s="21"/>
      <c r="P67" s="21"/>
      <c r="Q67" s="21"/>
      <c r="R67" s="21"/>
      <c r="S67" s="21"/>
      <c r="BA67" s="63">
        <f>IF(ISBLANK(F67),0,IF(E67="Excess (+)",ROUND(BA66+(BA66*F67),2),IF(E67="Less (-)",ROUND(BA66+(BA66*F67*(-1)),2),IF(E67="At Par",BA66,0))))</f>
        <v>0</v>
      </c>
      <c r="BB67" s="65">
        <f>ROUND(BA67,0)</f>
        <v>0</v>
      </c>
      <c r="BC67" s="41" t="str">
        <f>SpellNumber($E$2,BA67)</f>
        <v>INR Zero Only</v>
      </c>
      <c r="IE67" s="27"/>
      <c r="IF67" s="27"/>
      <c r="IG67" s="27"/>
      <c r="IH67" s="27"/>
      <c r="II67" s="27"/>
    </row>
    <row r="68" spans="1:243" s="26" customFormat="1" ht="41.25" customHeight="1">
      <c r="A68" s="46" t="s">
        <v>47</v>
      </c>
      <c r="B68" s="46"/>
      <c r="C68" s="72" t="str">
        <f>SpellNumber($E$2,BA67)</f>
        <v>INR Zero Only</v>
      </c>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4"/>
      <c r="IE68" s="27"/>
      <c r="IF68" s="27"/>
      <c r="IG68" s="27"/>
      <c r="IH68" s="27"/>
      <c r="II68" s="27"/>
    </row>
    <row r="69" spans="3:243" s="12" customFormat="1" ht="15">
      <c r="C69" s="28"/>
      <c r="D69" s="28"/>
      <c r="E69" s="28"/>
      <c r="F69" s="28"/>
      <c r="G69" s="28"/>
      <c r="H69" s="28"/>
      <c r="I69" s="28"/>
      <c r="J69" s="28"/>
      <c r="K69" s="28"/>
      <c r="L69" s="28"/>
      <c r="M69" s="28"/>
      <c r="O69" s="28"/>
      <c r="BA69" s="28"/>
      <c r="BC69" s="28"/>
      <c r="IE69" s="13"/>
      <c r="IF69" s="13"/>
      <c r="IG69" s="13"/>
      <c r="IH69" s="13"/>
      <c r="II69" s="13"/>
    </row>
  </sheetData>
  <sheetProtection password="EEC8" sheet="1" selectLockedCells="1"/>
  <mergeCells count="8">
    <mergeCell ref="A9:BC9"/>
    <mergeCell ref="C68:BC68"/>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7">
      <formula1>IF(E67="Select",-1,IF(E67="At Par",0,0))</formula1>
      <formula2>IF(E67="Select",-1,IF(E67="At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7">
      <formula1>0</formula1>
      <formula2>IF(E67&lt;&gt;"Select",99.9,0)</formula2>
    </dataValidation>
    <dataValidation type="list" allowBlank="1" showInputMessage="1" showErrorMessage="1" sqref="L62 L63 L64 L13 L14 L15 L16 L17 L18 L19 L20 L21 L22 L23 L24 L25 L26 L27 L28 L29 L30 L31 L32 L33 L34 L35 L36 L37 L38 L39 L40 L41 L42 L43 L44 L45 L46 L47 L48 L49 L50 L51 L52 L53 L54 L55 L56 L57 L58 L59 L60 L61 L6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6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20 M22 M24:M34 M36 M38 M40:M42 M44 M46:M51 M53:M54 M56:M58 M60:M65">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7">
      <formula1>0</formula1>
      <formula2>99.9</formula2>
    </dataValidation>
    <dataValidation type="list" allowBlank="1" showInputMessage="1" showErrorMessage="1" sqref="C2">
      <formula1>"Normal, SingleWindow, Alternate"</formula1>
    </dataValidation>
    <dataValidation type="list" allowBlank="1" showInputMessage="1" showErrorMessage="1" sqref="E67">
      <formula1>"Select, Excess (+), Less (-)"</formula1>
    </dataValidation>
    <dataValidation type="decimal" allowBlank="1" showInputMessage="1" showErrorMessage="1" promptTitle="Quantity" prompt="Please enter the Quantity for this item. " errorTitle="Invalid Entry" error="Only Numeric Values are allowed. " sqref="F13:F65 D13:D65">
      <formula1>0</formula1>
      <formula2>999999999999999</formula2>
    </dataValidation>
    <dataValidation allowBlank="1" showInputMessage="1" showErrorMessage="1" promptTitle="Units" prompt="Please enter Units in text" sqref="E13 E15 E21 E23 E35 E37 E39 E43 E45 E52 E55 E59"/>
    <dataValidation type="decimal" allowBlank="1" showInputMessage="1" showErrorMessage="1" promptTitle="Rate Entry" prompt="Please enter the Inspection Charges in Rupees for this item. " errorTitle="Invaid Entry" error="Only Numeric Values are allowed. " sqref="Q13:Q6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5">
      <formula1>0</formula1>
      <formula2>999999999999999</formula2>
    </dataValidation>
    <dataValidation allowBlank="1" showInputMessage="1" showErrorMessage="1" promptTitle="Itemcode/Make" prompt="Please enter text" sqref="C13:C65"/>
    <dataValidation type="decimal" allowBlank="1" showInputMessage="1" showErrorMessage="1" errorTitle="Invalid Entry" error="Only Numeric Values are allowed. " sqref="A13:A65">
      <formula1>0</formula1>
      <formula2>999999999999999</formula2>
    </dataValidation>
    <dataValidation type="list" showInputMessage="1" showErrorMessage="1" sqref="I13:I65">
      <formula1>"Excess(+), Less(-)"</formula1>
    </dataValidation>
    <dataValidation allowBlank="1" showInputMessage="1" showErrorMessage="1" promptTitle="Addition / Deduction" prompt="Please Choose the correct One" sqref="J13:J65"/>
    <dataValidation type="list" allowBlank="1" showInputMessage="1" showErrorMessage="1" sqref="K13:K6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2022-08-16T10:48:05Z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