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<sst xmlns="http://schemas.openxmlformats.org/spreadsheetml/2006/main" count="302" uniqueCount="103">
  <si>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</si>
  <si>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</si>
  <si>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</si>
  <si>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</si>
  <si>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</si>
  <si>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</si>
  <si>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</si>
  <si>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</si>
  <si>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</si>
  <si>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</si>
  <si>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</si>
  <si>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</si>
  <si>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</si>
  <si>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</si>
  <si>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</si>
  <si>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</si>
  <si>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</si>
  <si>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</si>
  <si>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</si>
  <si>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</si>
  <si>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</si>
  <si>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</si>
  <si>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</si>
  <si>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</si>
  <si>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</si>
  <si>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</si>
  <si>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</si>
  <si>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</si>
  <si>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</si>
  <si>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</si>
  <si>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</si>
  <si>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</si>
  <si>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</si>
  <si>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</si>
  <si>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</si>
  <si>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</si>
  <si>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</si>
  <si>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</si>
  <si>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</si>
  <si>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</si>
  <si>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</si>
  <si>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</si>
  <si>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</si>
  <si>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</si>
  <si>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</si>
  <si>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</si>
  <si>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</si>
  <si>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</si>
  <si>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</si>
  <si>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</si>
  <si>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</si>
  <si>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</si>
  <si>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</si>
  <si>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</si>
  <si>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fixing metal box of following sizes (nominal size) on surface or in recess with suitable size of phenolic laminated sheet cover in front including painting etc. as required.</t>
  </si>
  <si>
    <t>180 mm X 100 mm X 60 mm deep</t>
  </si>
  <si>
    <t>Supplying and Fixing following size angle iron in required shape and size i/c cutting, welding, painting etc. as reqd.</t>
  </si>
  <si>
    <t>35 x 35 x 5 mm</t>
  </si>
  <si>
    <t>Fixing internet rack on steel fashtner including cartage from store to site as reqd complete.</t>
  </si>
  <si>
    <t>Fixing of RJ-45 modular box with cover plate or I/o box for internet  on surface/ recessed cutting the wall making good the same as required. ( box and cover plate will be supplied by dept.)</t>
  </si>
  <si>
    <t xml:space="preserve">Providing and fixing DLP plastic trunking of size 105 mm x 50 mm and accessories on surface as reqd. </t>
  </si>
  <si>
    <t>DLP Trunking</t>
  </si>
  <si>
    <t>Flexible cover 85 mm</t>
  </si>
  <si>
    <t xml:space="preserve">End cap </t>
  </si>
  <si>
    <t>Internal angle.</t>
  </si>
  <si>
    <t>External angle</t>
  </si>
  <si>
    <t xml:space="preserve">Flat angle </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</si>
  <si>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</si>
  <si>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</si>
  <si>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</si>
  <si>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</si>
  <si>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</si>
  <si>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</si>
  <si>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Flat junction</t>
  </si>
  <si>
    <t xml:space="preserve">Laying UTP cable enhanced cat 5/cat 6 cable in existing steel conduit pipe/GI pipe/ raceway / RCC pipe/hdpe pipe as reqd. the cost shall also include numbering of networking wire from room to rack as reqd. (wire will be supplied by dept) </t>
  </si>
  <si>
    <t>Supply  and laying of HDPE pipe ISI mark of 32 mm (8Kg / cm²) size inner dia, 2mm thick I/c cartage loading &amp; unloading etc. as reqd.</t>
  </si>
  <si>
    <t>Direct in ground I/c excavation, sand cushioning, protective covering and refilling the trench etc. as reqd.</t>
  </si>
  <si>
    <t>On surface with MS clamp</t>
  </si>
  <si>
    <t>Each.</t>
  </si>
  <si>
    <t>Mtr.</t>
  </si>
  <si>
    <t>Name of Work: Providing internet points for CCTV Cameras in Visitor Hostel 1 at IIT Kanpur.</t>
  </si>
  <si>
    <t>Contract No:   98/IWD/ED/810 dated 28.02.2022</t>
  </si>
  <si>
    <t>Tender Inviting Authority: Executive Engineer (Electrical)</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</si>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</sst>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Arial Narrow"/>
      <family val="2"/>
    </font>
    <font>
      <sz val="12"/>
      <name val="Arial Narrow"/>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2"/>
      <color theme="1"/>
      <name val="Arial Narrow"/>
      <family val="2"/>
    </font>
    <font>
      <sz val="12"/>
      <color rgb="FF000000"/>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1"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3" fillId="0" borderId="11" xfId="59" applyNumberFormat="1" applyFont="1" applyFill="1" applyBorder="1" applyAlignment="1">
      <alignment vertical="top"/>
      <protection/>
    </xf>
    <xf numFmtId="10" fontId="74"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horizontal="center" vertical="top" wrapText="1"/>
    </xf>
    <xf numFmtId="0" fontId="76" fillId="0" borderId="11" xfId="0" applyFont="1" applyFill="1" applyBorder="1" applyAlignment="1">
      <alignment horizontal="justify" vertical="top"/>
    </xf>
    <xf numFmtId="0" fontId="46" fillId="0" borderId="11" xfId="0" applyFont="1" applyFill="1" applyBorder="1" applyAlignment="1">
      <alignment horizontal="center" vertical="top" wrapText="1"/>
    </xf>
    <xf numFmtId="0" fontId="46" fillId="0" borderId="11" xfId="0" applyFont="1" applyFill="1" applyBorder="1" applyAlignment="1">
      <alignment horizontal="justify" vertical="top"/>
    </xf>
    <xf numFmtId="0" fontId="76" fillId="0" borderId="11" xfId="0" applyFont="1" applyFill="1" applyBorder="1" applyAlignment="1">
      <alignment horizontal="justify" vertical="top" wrapText="1"/>
    </xf>
    <xf numFmtId="0" fontId="77" fillId="0" borderId="22" xfId="0" applyFont="1" applyFill="1" applyBorder="1" applyAlignment="1">
      <alignment horizontal="justify" vertical="top" wrapText="1"/>
    </xf>
    <xf numFmtId="2" fontId="3" fillId="0" borderId="11" xfId="59" applyNumberFormat="1" applyFont="1" applyFill="1" applyBorder="1" applyAlignment="1">
      <alignment horizontal="center" vertical="top"/>
      <protection/>
    </xf>
    <xf numFmtId="0" fontId="45" fillId="0" borderId="11" xfId="0" applyFont="1" applyFill="1" applyBorder="1" applyAlignment="1">
      <alignment horizontal="center" vertical="top" wrapText="1"/>
    </xf>
    <xf numFmtId="2" fontId="46" fillId="0" borderId="11" xfId="0" applyNumberFormat="1" applyFont="1" applyFill="1" applyBorder="1" applyAlignment="1">
      <alignment horizontal="center" vertical="top"/>
    </xf>
    <xf numFmtId="2" fontId="46" fillId="0" borderId="11" xfId="0" applyNumberFormat="1" applyFont="1" applyFill="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1"/>
  <sheetViews>
    <sheetView showGridLines="0" zoomScale="75" zoomScaleNormal="75" zoomScalePageLayoutView="0" workbookViewId="0" topLeftCell="A35">
      <selection activeCell="E39" sqref="E39"/>
    </sheetView>
  </sheetViews>
  <sheetFormatPr defaultColWidth="9.140625" defaultRowHeight="15"/>
  <cols>
    <col min="1" max="1" width="14.8515625" style="28" customWidth="1"/>
    <col min="2" max="2" width="44.57421875" style="28" customWidth="1"/>
    <col min="3" max="3" width="18.281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5" t="s">
        <v>82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80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81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31" t="s">
        <v>50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8"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94.5">
      <c r="A13" s="81">
        <v>1</v>
      </c>
      <c r="B13" s="82" t="s">
        <v>54</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1.01</v>
      </c>
      <c r="IF13" s="22" t="s">
        <v>36</v>
      </c>
      <c r="IG13" s="22" t="s">
        <v>33</v>
      </c>
      <c r="IH13" s="22">
        <v>123.223</v>
      </c>
      <c r="II13" s="22" t="s">
        <v>34</v>
      </c>
    </row>
    <row r="14" spans="1:243" s="21" customFormat="1" ht="28.5">
      <c r="A14" s="81">
        <v>1.1</v>
      </c>
      <c r="B14" s="82" t="s">
        <v>55</v>
      </c>
      <c r="C14" s="34" t="s">
        <v>38</v>
      </c>
      <c r="D14" s="87">
        <v>10</v>
      </c>
      <c r="E14" s="88" t="s">
        <v>78</v>
      </c>
      <c r="F14" s="87">
        <v>160.46</v>
      </c>
      <c r="G14" s="23"/>
      <c r="H14" s="23"/>
      <c r="I14" s="36" t="s">
        <v>35</v>
      </c>
      <c r="J14" s="17">
        <f aca="true" t="shared" si="0" ref="J14:J23">IF(I14="Less(-)",-1,1)</f>
        <v>1</v>
      </c>
      <c r="K14" s="18" t="s">
        <v>45</v>
      </c>
      <c r="L14" s="18" t="s">
        <v>6</v>
      </c>
      <c r="M14" s="43"/>
      <c r="N14" s="23"/>
      <c r="O14" s="23"/>
      <c r="P14" s="42"/>
      <c r="Q14" s="23"/>
      <c r="R14" s="23"/>
      <c r="S14" s="42"/>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 aca="true" t="shared" si="1" ref="BA14:BA23">total_amount_ba($B$2,$D$2,D14,F14,J14,K14,M14)</f>
        <v>1604.6</v>
      </c>
      <c r="BB14" s="66">
        <f aca="true" t="shared" si="2" ref="BB14:BB27">BA14+SUM(N14:AZ14)</f>
        <v>1604.6</v>
      </c>
      <c r="BC14" s="41" t="str">
        <f>SpellNumber(L14,BB14)</f>
        <v>INR  One Thousand Six Hundred &amp; Four  and Paise Sixty Only</v>
      </c>
      <c r="IE14" s="22">
        <v>1.02</v>
      </c>
      <c r="IF14" s="22" t="s">
        <v>37</v>
      </c>
      <c r="IG14" s="22" t="s">
        <v>38</v>
      </c>
      <c r="IH14" s="22">
        <v>213</v>
      </c>
      <c r="II14" s="22" t="s">
        <v>34</v>
      </c>
    </row>
    <row r="15" spans="1:243" s="21" customFormat="1" ht="63">
      <c r="A15" s="81">
        <v>2</v>
      </c>
      <c r="B15" s="82" t="s">
        <v>56</v>
      </c>
      <c r="C15" s="34" t="s">
        <v>39</v>
      </c>
      <c r="D15" s="35"/>
      <c r="E15" s="15"/>
      <c r="F15" s="36"/>
      <c r="G15" s="16"/>
      <c r="H15" s="16"/>
      <c r="I15" s="36"/>
      <c r="J15" s="17"/>
      <c r="K15" s="18"/>
      <c r="L15" s="18"/>
      <c r="M15" s="19"/>
      <c r="N15" s="20"/>
      <c r="O15" s="20"/>
      <c r="P15" s="37"/>
      <c r="Q15" s="20"/>
      <c r="R15" s="20"/>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2">
        <v>2</v>
      </c>
      <c r="IF15" s="22" t="s">
        <v>32</v>
      </c>
      <c r="IG15" s="22" t="s">
        <v>39</v>
      </c>
      <c r="IH15" s="22">
        <v>10</v>
      </c>
      <c r="II15" s="22" t="s">
        <v>34</v>
      </c>
    </row>
    <row r="16" spans="1:243" s="21" customFormat="1" ht="28.5">
      <c r="A16" s="81">
        <v>2.1</v>
      </c>
      <c r="B16" s="82" t="s">
        <v>57</v>
      </c>
      <c r="C16" s="34" t="s">
        <v>41</v>
      </c>
      <c r="D16" s="87">
        <v>5</v>
      </c>
      <c r="E16" s="88" t="s">
        <v>79</v>
      </c>
      <c r="F16" s="87">
        <v>230.6</v>
      </c>
      <c r="G16" s="23"/>
      <c r="H16" s="23"/>
      <c r="I16" s="36" t="s">
        <v>35</v>
      </c>
      <c r="J16" s="17">
        <f t="shared" si="0"/>
        <v>1</v>
      </c>
      <c r="K16" s="18" t="s">
        <v>45</v>
      </c>
      <c r="L16" s="18" t="s">
        <v>6</v>
      </c>
      <c r="M16" s="43"/>
      <c r="N16" s="23"/>
      <c r="O16" s="23"/>
      <c r="P16" s="42"/>
      <c r="Q16" s="23"/>
      <c r="R16" s="23"/>
      <c r="S16" s="42"/>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 t="shared" si="1"/>
        <v>1153</v>
      </c>
      <c r="BB16" s="66">
        <f t="shared" si="2"/>
        <v>1153</v>
      </c>
      <c r="BC16" s="41" t="str">
        <f aca="true" t="shared" si="3" ref="BC16:BC27">SpellNumber(L16,BB16)</f>
        <v>INR  One Thousand One Hundred &amp; Fifty Three  Only</v>
      </c>
      <c r="IE16" s="22">
        <v>3</v>
      </c>
      <c r="IF16" s="22" t="s">
        <v>40</v>
      </c>
      <c r="IG16" s="22" t="s">
        <v>41</v>
      </c>
      <c r="IH16" s="22">
        <v>10</v>
      </c>
      <c r="II16" s="22" t="s">
        <v>34</v>
      </c>
    </row>
    <row r="17" spans="1:243" s="21" customFormat="1" ht="47.25">
      <c r="A17" s="81">
        <v>3</v>
      </c>
      <c r="B17" s="82" t="s">
        <v>58</v>
      </c>
      <c r="C17" s="34" t="s">
        <v>42</v>
      </c>
      <c r="D17" s="87">
        <v>3</v>
      </c>
      <c r="E17" s="88" t="s">
        <v>78</v>
      </c>
      <c r="F17" s="87">
        <v>217.45</v>
      </c>
      <c r="G17" s="23"/>
      <c r="H17" s="23"/>
      <c r="I17" s="36" t="s">
        <v>35</v>
      </c>
      <c r="J17" s="17">
        <f t="shared" si="0"/>
        <v>1</v>
      </c>
      <c r="K17" s="18" t="s">
        <v>45</v>
      </c>
      <c r="L17" s="18" t="s">
        <v>6</v>
      </c>
      <c r="M17" s="43"/>
      <c r="N17" s="23"/>
      <c r="O17" s="23"/>
      <c r="P17" s="42"/>
      <c r="Q17" s="23"/>
      <c r="R17" s="23"/>
      <c r="S17" s="42"/>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 t="shared" si="1"/>
        <v>652.35</v>
      </c>
      <c r="BB17" s="66">
        <f t="shared" si="2"/>
        <v>652.35</v>
      </c>
      <c r="BC17" s="41" t="str">
        <f t="shared" si="3"/>
        <v>INR  Six Hundred &amp; Fifty Two  and Paise Thirty Five Only</v>
      </c>
      <c r="IE17" s="22">
        <v>1.01</v>
      </c>
      <c r="IF17" s="22" t="s">
        <v>36</v>
      </c>
      <c r="IG17" s="22" t="s">
        <v>33</v>
      </c>
      <c r="IH17" s="22">
        <v>123.223</v>
      </c>
      <c r="II17" s="22" t="s">
        <v>34</v>
      </c>
    </row>
    <row r="18" spans="1:243" s="21" customFormat="1" ht="94.5">
      <c r="A18" s="81">
        <v>4</v>
      </c>
      <c r="B18" s="82" t="s">
        <v>59</v>
      </c>
      <c r="C18" s="34" t="s">
        <v>83</v>
      </c>
      <c r="D18" s="87">
        <v>32</v>
      </c>
      <c r="E18" s="88" t="s">
        <v>78</v>
      </c>
      <c r="F18" s="87">
        <v>63.13</v>
      </c>
      <c r="G18" s="23"/>
      <c r="H18" s="23"/>
      <c r="I18" s="36" t="s">
        <v>35</v>
      </c>
      <c r="J18" s="17">
        <f t="shared" si="0"/>
        <v>1</v>
      </c>
      <c r="K18" s="18" t="s">
        <v>45</v>
      </c>
      <c r="L18" s="18" t="s">
        <v>6</v>
      </c>
      <c r="M18" s="43"/>
      <c r="N18" s="23"/>
      <c r="O18" s="23"/>
      <c r="P18" s="42"/>
      <c r="Q18" s="23"/>
      <c r="R18" s="23"/>
      <c r="S18" s="42"/>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44"/>
      <c r="AV18" s="38"/>
      <c r="AW18" s="38"/>
      <c r="AX18" s="38"/>
      <c r="AY18" s="38"/>
      <c r="AZ18" s="38"/>
      <c r="BA18" s="60">
        <f t="shared" si="1"/>
        <v>2020.16</v>
      </c>
      <c r="BB18" s="66">
        <f t="shared" si="2"/>
        <v>2020.16</v>
      </c>
      <c r="BC18" s="41" t="str">
        <f t="shared" si="3"/>
        <v>INR  Two Thousand  &amp;Twenty  and Paise Sixteen Only</v>
      </c>
      <c r="IE18" s="22">
        <v>1.02</v>
      </c>
      <c r="IF18" s="22" t="s">
        <v>37</v>
      </c>
      <c r="IG18" s="22" t="s">
        <v>38</v>
      </c>
      <c r="IH18" s="22">
        <v>213</v>
      </c>
      <c r="II18" s="22" t="s">
        <v>34</v>
      </c>
    </row>
    <row r="19" spans="1:243" s="21" customFormat="1" ht="47.25">
      <c r="A19" s="83">
        <v>5</v>
      </c>
      <c r="B19" s="84" t="s">
        <v>60</v>
      </c>
      <c r="C19" s="34" t="s">
        <v>84</v>
      </c>
      <c r="D19" s="35"/>
      <c r="E19" s="15"/>
      <c r="F19" s="36"/>
      <c r="G19" s="16"/>
      <c r="H19" s="16"/>
      <c r="I19" s="36"/>
      <c r="J19" s="17"/>
      <c r="K19" s="18"/>
      <c r="L19" s="18"/>
      <c r="M19" s="19"/>
      <c r="N19" s="20"/>
      <c r="O19" s="20"/>
      <c r="P19" s="37"/>
      <c r="Q19" s="20"/>
      <c r="R19" s="20"/>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2">
        <v>2</v>
      </c>
      <c r="IF19" s="22" t="s">
        <v>32</v>
      </c>
      <c r="IG19" s="22" t="s">
        <v>39</v>
      </c>
      <c r="IH19" s="22">
        <v>10</v>
      </c>
      <c r="II19" s="22" t="s">
        <v>34</v>
      </c>
    </row>
    <row r="20" spans="1:243" s="21" customFormat="1" ht="28.5">
      <c r="A20" s="83">
        <v>5.1</v>
      </c>
      <c r="B20" s="84" t="s">
        <v>61</v>
      </c>
      <c r="C20" s="34" t="s">
        <v>85</v>
      </c>
      <c r="D20" s="87">
        <v>180</v>
      </c>
      <c r="E20" s="89" t="s">
        <v>79</v>
      </c>
      <c r="F20" s="87">
        <v>877.69</v>
      </c>
      <c r="G20" s="23"/>
      <c r="H20" s="23"/>
      <c r="I20" s="36" t="s">
        <v>35</v>
      </c>
      <c r="J20" s="17">
        <f t="shared" si="0"/>
        <v>1</v>
      </c>
      <c r="K20" s="18" t="s">
        <v>45</v>
      </c>
      <c r="L20" s="18" t="s">
        <v>6</v>
      </c>
      <c r="M20" s="43"/>
      <c r="N20" s="23"/>
      <c r="O20" s="23"/>
      <c r="P20" s="42"/>
      <c r="Q20" s="23"/>
      <c r="R20" s="23"/>
      <c r="S20" s="42"/>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0">
        <f t="shared" si="1"/>
        <v>157984.2</v>
      </c>
      <c r="BB20" s="66">
        <f t="shared" si="2"/>
        <v>157984.2</v>
      </c>
      <c r="BC20" s="41" t="str">
        <f t="shared" si="3"/>
        <v>INR  One Lakh Fifty Seven Thousand Nine Hundred &amp; Eighty Four  and Paise Twenty Only</v>
      </c>
      <c r="IE20" s="22">
        <v>3</v>
      </c>
      <c r="IF20" s="22" t="s">
        <v>40</v>
      </c>
      <c r="IG20" s="22" t="s">
        <v>41</v>
      </c>
      <c r="IH20" s="22">
        <v>10</v>
      </c>
      <c r="II20" s="22" t="s">
        <v>34</v>
      </c>
    </row>
    <row r="21" spans="1:243" s="21" customFormat="1" ht="28.5">
      <c r="A21" s="83">
        <v>5.2</v>
      </c>
      <c r="B21" s="84" t="s">
        <v>62</v>
      </c>
      <c r="C21" s="34" t="s">
        <v>86</v>
      </c>
      <c r="D21" s="87">
        <v>180</v>
      </c>
      <c r="E21" s="89" t="s">
        <v>79</v>
      </c>
      <c r="F21" s="87">
        <v>386.67</v>
      </c>
      <c r="G21" s="23"/>
      <c r="H21" s="23"/>
      <c r="I21" s="36" t="s">
        <v>35</v>
      </c>
      <c r="J21" s="17">
        <f t="shared" si="0"/>
        <v>1</v>
      </c>
      <c r="K21" s="18" t="s">
        <v>45</v>
      </c>
      <c r="L21" s="18" t="s">
        <v>6</v>
      </c>
      <c r="M21" s="43"/>
      <c r="N21" s="23"/>
      <c r="O21" s="23"/>
      <c r="P21" s="42"/>
      <c r="Q21" s="23"/>
      <c r="R21" s="23"/>
      <c r="S21" s="42"/>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 t="shared" si="1"/>
        <v>69600.6</v>
      </c>
      <c r="BB21" s="66">
        <f t="shared" si="2"/>
        <v>69600.6</v>
      </c>
      <c r="BC21" s="41" t="str">
        <f t="shared" si="3"/>
        <v>INR  Sixty Nine Thousand Six Hundred    and Paise Sixty Only</v>
      </c>
      <c r="IE21" s="22">
        <v>1.01</v>
      </c>
      <c r="IF21" s="22" t="s">
        <v>36</v>
      </c>
      <c r="IG21" s="22" t="s">
        <v>33</v>
      </c>
      <c r="IH21" s="22">
        <v>123.223</v>
      </c>
      <c r="II21" s="22" t="s">
        <v>34</v>
      </c>
    </row>
    <row r="22" spans="1:243" s="21" customFormat="1" ht="28.5">
      <c r="A22" s="83">
        <v>5.3</v>
      </c>
      <c r="B22" s="84" t="s">
        <v>63</v>
      </c>
      <c r="C22" s="34" t="s">
        <v>87</v>
      </c>
      <c r="D22" s="87">
        <v>20</v>
      </c>
      <c r="E22" s="89" t="s">
        <v>78</v>
      </c>
      <c r="F22" s="87">
        <v>174.48</v>
      </c>
      <c r="G22" s="23"/>
      <c r="H22" s="23"/>
      <c r="I22" s="36" t="s">
        <v>35</v>
      </c>
      <c r="J22" s="17">
        <f t="shared" si="0"/>
        <v>1</v>
      </c>
      <c r="K22" s="18" t="s">
        <v>45</v>
      </c>
      <c r="L22" s="18" t="s">
        <v>6</v>
      </c>
      <c r="M22" s="43"/>
      <c r="N22" s="23"/>
      <c r="O22" s="23"/>
      <c r="P22" s="42"/>
      <c r="Q22" s="23"/>
      <c r="R22" s="23"/>
      <c r="S22" s="42"/>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 t="shared" si="1"/>
        <v>3489.6</v>
      </c>
      <c r="BB22" s="66">
        <f t="shared" si="2"/>
        <v>3489.6</v>
      </c>
      <c r="BC22" s="41" t="str">
        <f t="shared" si="3"/>
        <v>INR  Three Thousand Four Hundred &amp; Eighty Nine  and Paise Sixty Only</v>
      </c>
      <c r="IE22" s="22">
        <v>1.02</v>
      </c>
      <c r="IF22" s="22" t="s">
        <v>37</v>
      </c>
      <c r="IG22" s="22" t="s">
        <v>38</v>
      </c>
      <c r="IH22" s="22">
        <v>213</v>
      </c>
      <c r="II22" s="22" t="s">
        <v>34</v>
      </c>
    </row>
    <row r="23" spans="1:243" s="21" customFormat="1" ht="28.5">
      <c r="A23" s="83">
        <v>5.4</v>
      </c>
      <c r="B23" s="84" t="s">
        <v>64</v>
      </c>
      <c r="C23" s="34" t="s">
        <v>88</v>
      </c>
      <c r="D23" s="87">
        <v>20</v>
      </c>
      <c r="E23" s="89" t="s">
        <v>78</v>
      </c>
      <c r="F23" s="87">
        <v>476.98</v>
      </c>
      <c r="G23" s="23"/>
      <c r="H23" s="23"/>
      <c r="I23" s="36" t="s">
        <v>35</v>
      </c>
      <c r="J23" s="17">
        <f t="shared" si="0"/>
        <v>1</v>
      </c>
      <c r="K23" s="18" t="s">
        <v>45</v>
      </c>
      <c r="L23" s="18" t="s">
        <v>6</v>
      </c>
      <c r="M23" s="43"/>
      <c r="N23" s="23"/>
      <c r="O23" s="23"/>
      <c r="P23" s="42"/>
      <c r="Q23" s="23"/>
      <c r="R23" s="23"/>
      <c r="S23" s="42"/>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 t="shared" si="1"/>
        <v>9539.6</v>
      </c>
      <c r="BB23" s="66">
        <f t="shared" si="2"/>
        <v>9539.6</v>
      </c>
      <c r="BC23" s="41" t="str">
        <f t="shared" si="3"/>
        <v>INR  Nine Thousand Five Hundred &amp; Thirty Nine  and Paise Sixty Only</v>
      </c>
      <c r="IE23" s="22">
        <v>2</v>
      </c>
      <c r="IF23" s="22" t="s">
        <v>32</v>
      </c>
      <c r="IG23" s="22" t="s">
        <v>39</v>
      </c>
      <c r="IH23" s="22">
        <v>10</v>
      </c>
      <c r="II23" s="22" t="s">
        <v>34</v>
      </c>
    </row>
    <row r="24" spans="1:243" s="21" customFormat="1" ht="28.5">
      <c r="A24" s="83">
        <v>5.5</v>
      </c>
      <c r="B24" s="84" t="s">
        <v>65</v>
      </c>
      <c r="C24" s="34" t="s">
        <v>89</v>
      </c>
      <c r="D24" s="87">
        <v>20</v>
      </c>
      <c r="E24" s="89" t="s">
        <v>78</v>
      </c>
      <c r="F24" s="87">
        <v>487.51</v>
      </c>
      <c r="G24" s="23"/>
      <c r="H24" s="23"/>
      <c r="I24" s="36" t="s">
        <v>35</v>
      </c>
      <c r="J24" s="17">
        <f>IF(I24="Less(-)",-1,1)</f>
        <v>1</v>
      </c>
      <c r="K24" s="18" t="s">
        <v>45</v>
      </c>
      <c r="L24" s="18" t="s">
        <v>6</v>
      </c>
      <c r="M24" s="43"/>
      <c r="N24" s="23"/>
      <c r="O24" s="23"/>
      <c r="P24" s="42"/>
      <c r="Q24" s="23"/>
      <c r="R24" s="23"/>
      <c r="S24" s="42"/>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0">
        <f>total_amount_ba($B$2,$D$2,D24,F24,J24,K24,M24)</f>
        <v>9750.2</v>
      </c>
      <c r="BB24" s="66">
        <f t="shared" si="2"/>
        <v>9750.2</v>
      </c>
      <c r="BC24" s="41" t="str">
        <f t="shared" si="3"/>
        <v>INR  Nine Thousand Seven Hundred &amp; Fifty  and Paise Twenty Only</v>
      </c>
      <c r="IE24" s="22">
        <v>1.01</v>
      </c>
      <c r="IF24" s="22" t="s">
        <v>36</v>
      </c>
      <c r="IG24" s="22" t="s">
        <v>33</v>
      </c>
      <c r="IH24" s="22">
        <v>123.223</v>
      </c>
      <c r="II24" s="22" t="s">
        <v>34</v>
      </c>
    </row>
    <row r="25" spans="1:243" s="21" customFormat="1" ht="28.5">
      <c r="A25" s="83">
        <v>5.6</v>
      </c>
      <c r="B25" s="84" t="s">
        <v>66</v>
      </c>
      <c r="C25" s="34" t="s">
        <v>90</v>
      </c>
      <c r="D25" s="87">
        <v>10</v>
      </c>
      <c r="E25" s="89" t="s">
        <v>78</v>
      </c>
      <c r="F25" s="87">
        <v>672.51</v>
      </c>
      <c r="G25" s="23"/>
      <c r="H25" s="23"/>
      <c r="I25" s="36" t="s">
        <v>35</v>
      </c>
      <c r="J25" s="17">
        <f>IF(I25="Less(-)",-1,1)</f>
        <v>1</v>
      </c>
      <c r="K25" s="18" t="s">
        <v>45</v>
      </c>
      <c r="L25" s="18" t="s">
        <v>6</v>
      </c>
      <c r="M25" s="43"/>
      <c r="N25" s="23"/>
      <c r="O25" s="23"/>
      <c r="P25" s="42"/>
      <c r="Q25" s="23"/>
      <c r="R25" s="23"/>
      <c r="S25" s="42"/>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0">
        <f>total_amount_ba($B$2,$D$2,D25,F25,J25,K25,M25)</f>
        <v>6725.1</v>
      </c>
      <c r="BB25" s="66">
        <f t="shared" si="2"/>
        <v>6725.1</v>
      </c>
      <c r="BC25" s="41" t="str">
        <f t="shared" si="3"/>
        <v>INR  Six Thousand Seven Hundred &amp; Twenty Five  and Paise Ten Only</v>
      </c>
      <c r="IE25" s="22">
        <v>1.02</v>
      </c>
      <c r="IF25" s="22" t="s">
        <v>37</v>
      </c>
      <c r="IG25" s="22" t="s">
        <v>38</v>
      </c>
      <c r="IH25" s="22">
        <v>213</v>
      </c>
      <c r="II25" s="22" t="s">
        <v>34</v>
      </c>
    </row>
    <row r="26" spans="1:243" s="21" customFormat="1" ht="28.5">
      <c r="A26" s="83">
        <v>5.7</v>
      </c>
      <c r="B26" s="84" t="s">
        <v>67</v>
      </c>
      <c r="C26" s="34" t="s">
        <v>91</v>
      </c>
      <c r="D26" s="87">
        <v>50</v>
      </c>
      <c r="E26" s="89" t="s">
        <v>78</v>
      </c>
      <c r="F26" s="87">
        <v>198.17</v>
      </c>
      <c r="G26" s="23"/>
      <c r="H26" s="23"/>
      <c r="I26" s="36" t="s">
        <v>35</v>
      </c>
      <c r="J26" s="17">
        <f>IF(I26="Less(-)",-1,1)</f>
        <v>1</v>
      </c>
      <c r="K26" s="18" t="s">
        <v>45</v>
      </c>
      <c r="L26" s="18" t="s">
        <v>6</v>
      </c>
      <c r="M26" s="43"/>
      <c r="N26" s="23"/>
      <c r="O26" s="23"/>
      <c r="P26" s="42"/>
      <c r="Q26" s="23"/>
      <c r="R26" s="23"/>
      <c r="S26" s="42"/>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total_amount_ba($B$2,$D$2,D26,F26,J26,K26,M26)</f>
        <v>9908.5</v>
      </c>
      <c r="BB26" s="66">
        <f t="shared" si="2"/>
        <v>9908.5</v>
      </c>
      <c r="BC26" s="41" t="str">
        <f t="shared" si="3"/>
        <v>INR  Nine Thousand Nine Hundred &amp; Eight  and Paise Fifty Only</v>
      </c>
      <c r="IE26" s="22">
        <v>2</v>
      </c>
      <c r="IF26" s="22" t="s">
        <v>32</v>
      </c>
      <c r="IG26" s="22" t="s">
        <v>39</v>
      </c>
      <c r="IH26" s="22">
        <v>10</v>
      </c>
      <c r="II26" s="22" t="s">
        <v>34</v>
      </c>
    </row>
    <row r="27" spans="1:243" s="21" customFormat="1" ht="28.5">
      <c r="A27" s="83">
        <v>5.8</v>
      </c>
      <c r="B27" s="84" t="s">
        <v>68</v>
      </c>
      <c r="C27" s="34" t="s">
        <v>92</v>
      </c>
      <c r="D27" s="87">
        <v>50</v>
      </c>
      <c r="E27" s="89" t="s">
        <v>78</v>
      </c>
      <c r="F27" s="87">
        <v>79.79</v>
      </c>
      <c r="G27" s="23"/>
      <c r="H27" s="45"/>
      <c r="I27" s="36" t="s">
        <v>35</v>
      </c>
      <c r="J27" s="17">
        <f>IF(I27="Less(-)",-1,1)</f>
        <v>1</v>
      </c>
      <c r="K27" s="18" t="s">
        <v>45</v>
      </c>
      <c r="L27" s="18" t="s">
        <v>6</v>
      </c>
      <c r="M27" s="43"/>
      <c r="N27" s="23"/>
      <c r="O27" s="23"/>
      <c r="P27" s="42"/>
      <c r="Q27" s="23"/>
      <c r="R27" s="23"/>
      <c r="S27" s="42"/>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0">
        <f>total_amount_ba($B$2,$D$2,D27,F27,J27,K27,M27)</f>
        <v>3989.5</v>
      </c>
      <c r="BB27" s="66">
        <f t="shared" si="2"/>
        <v>3989.5</v>
      </c>
      <c r="BC27" s="41" t="str">
        <f t="shared" si="3"/>
        <v>INR  Three Thousand Nine Hundred &amp; Eighty Nine  and Paise Fifty Only</v>
      </c>
      <c r="IE27" s="22">
        <v>3</v>
      </c>
      <c r="IF27" s="22" t="s">
        <v>40</v>
      </c>
      <c r="IG27" s="22" t="s">
        <v>41</v>
      </c>
      <c r="IH27" s="22">
        <v>10</v>
      </c>
      <c r="II27" s="22" t="s">
        <v>34</v>
      </c>
    </row>
    <row r="28" spans="1:243" s="21" customFormat="1" ht="63">
      <c r="A28" s="83">
        <v>6</v>
      </c>
      <c r="B28" s="85" t="s">
        <v>69</v>
      </c>
      <c r="C28" s="34" t="s">
        <v>93</v>
      </c>
      <c r="D28" s="35"/>
      <c r="E28" s="15"/>
      <c r="F28" s="36"/>
      <c r="G28" s="16"/>
      <c r="H28" s="16"/>
      <c r="I28" s="36"/>
      <c r="J28" s="17"/>
      <c r="K28" s="18"/>
      <c r="L28" s="18"/>
      <c r="M28" s="19"/>
      <c r="N28" s="20"/>
      <c r="O28" s="20"/>
      <c r="P28" s="37"/>
      <c r="Q28" s="20"/>
      <c r="R28" s="20"/>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22">
        <v>1.02</v>
      </c>
      <c r="IF28" s="22" t="s">
        <v>37</v>
      </c>
      <c r="IG28" s="22" t="s">
        <v>38</v>
      </c>
      <c r="IH28" s="22">
        <v>213</v>
      </c>
      <c r="II28" s="22" t="s">
        <v>34</v>
      </c>
    </row>
    <row r="29" spans="1:243" s="21" customFormat="1" ht="28.5">
      <c r="A29" s="83">
        <v>6.1</v>
      </c>
      <c r="B29" s="85" t="s">
        <v>70</v>
      </c>
      <c r="C29" s="34" t="s">
        <v>94</v>
      </c>
      <c r="D29" s="87">
        <v>170</v>
      </c>
      <c r="E29" s="90" t="s">
        <v>79</v>
      </c>
      <c r="F29" s="87">
        <v>200.79</v>
      </c>
      <c r="G29" s="23"/>
      <c r="H29" s="23"/>
      <c r="I29" s="36" t="s">
        <v>35</v>
      </c>
      <c r="J29" s="17">
        <f aca="true" t="shared" si="4" ref="J29:J37">IF(I29="Less(-)",-1,1)</f>
        <v>1</v>
      </c>
      <c r="K29" s="18" t="s">
        <v>45</v>
      </c>
      <c r="L29" s="18" t="s">
        <v>6</v>
      </c>
      <c r="M29" s="43"/>
      <c r="N29" s="23"/>
      <c r="O29" s="23"/>
      <c r="P29" s="42"/>
      <c r="Q29" s="23"/>
      <c r="R29" s="23"/>
      <c r="S29" s="42"/>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0">
        <f aca="true" t="shared" si="5" ref="BA29:BA37">total_amount_ba($B$2,$D$2,D29,F29,J29,K29,M29)</f>
        <v>34134.3</v>
      </c>
      <c r="BB29" s="66">
        <f aca="true" t="shared" si="6" ref="BB29:BB37">BA29+SUM(N29:AZ29)</f>
        <v>34134.3</v>
      </c>
      <c r="BC29" s="41" t="str">
        <f>SpellNumber(L29,BB29)</f>
        <v>INR  Thirty Four Thousand One Hundred &amp; Thirty Four  and Paise Thirty Only</v>
      </c>
      <c r="IE29" s="22">
        <v>2</v>
      </c>
      <c r="IF29" s="22" t="s">
        <v>32</v>
      </c>
      <c r="IG29" s="22" t="s">
        <v>39</v>
      </c>
      <c r="IH29" s="22">
        <v>10</v>
      </c>
      <c r="II29" s="22" t="s">
        <v>34</v>
      </c>
    </row>
    <row r="30" spans="1:243" s="21" customFormat="1" ht="28.5">
      <c r="A30" s="83">
        <v>6.2</v>
      </c>
      <c r="B30" s="85" t="s">
        <v>71</v>
      </c>
      <c r="C30" s="34" t="s">
        <v>95</v>
      </c>
      <c r="D30" s="87">
        <v>25</v>
      </c>
      <c r="E30" s="90" t="s">
        <v>78</v>
      </c>
      <c r="F30" s="87">
        <v>134.14</v>
      </c>
      <c r="G30" s="23"/>
      <c r="H30" s="23"/>
      <c r="I30" s="36" t="s">
        <v>35</v>
      </c>
      <c r="J30" s="17">
        <f t="shared" si="4"/>
        <v>1</v>
      </c>
      <c r="K30" s="18" t="s">
        <v>45</v>
      </c>
      <c r="L30" s="18" t="s">
        <v>6</v>
      </c>
      <c r="M30" s="43"/>
      <c r="N30" s="23"/>
      <c r="O30" s="23"/>
      <c r="P30" s="42"/>
      <c r="Q30" s="23"/>
      <c r="R30" s="23"/>
      <c r="S30" s="42"/>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0">
        <f t="shared" si="5"/>
        <v>3353.5</v>
      </c>
      <c r="BB30" s="66">
        <f t="shared" si="6"/>
        <v>3353.5</v>
      </c>
      <c r="BC30" s="41" t="str">
        <f aca="true" t="shared" si="7" ref="BC30:BC37">SpellNumber(L30,BB30)</f>
        <v>INR  Three Thousand Three Hundred &amp; Fifty Three  and Paise Fifty Only</v>
      </c>
      <c r="IE30" s="22">
        <v>3</v>
      </c>
      <c r="IF30" s="22" t="s">
        <v>40</v>
      </c>
      <c r="IG30" s="22" t="s">
        <v>41</v>
      </c>
      <c r="IH30" s="22">
        <v>10</v>
      </c>
      <c r="II30" s="22" t="s">
        <v>34</v>
      </c>
    </row>
    <row r="31" spans="1:243" s="21" customFormat="1" ht="28.5">
      <c r="A31" s="83">
        <v>6.3</v>
      </c>
      <c r="B31" s="85" t="s">
        <v>72</v>
      </c>
      <c r="C31" s="34" t="s">
        <v>96</v>
      </c>
      <c r="D31" s="87">
        <v>20</v>
      </c>
      <c r="E31" s="90" t="s">
        <v>78</v>
      </c>
      <c r="F31" s="87">
        <v>128.86</v>
      </c>
      <c r="G31" s="23"/>
      <c r="H31" s="23"/>
      <c r="I31" s="36" t="s">
        <v>35</v>
      </c>
      <c r="J31" s="17">
        <f t="shared" si="4"/>
        <v>1</v>
      </c>
      <c r="K31" s="18" t="s">
        <v>45</v>
      </c>
      <c r="L31" s="18" t="s">
        <v>6</v>
      </c>
      <c r="M31" s="43"/>
      <c r="N31" s="23"/>
      <c r="O31" s="23"/>
      <c r="P31" s="42"/>
      <c r="Q31" s="23"/>
      <c r="R31" s="23"/>
      <c r="S31" s="42"/>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0">
        <f t="shared" si="5"/>
        <v>2577.2</v>
      </c>
      <c r="BB31" s="66">
        <f t="shared" si="6"/>
        <v>2577.2</v>
      </c>
      <c r="BC31" s="41" t="str">
        <f t="shared" si="7"/>
        <v>INR  Two Thousand Five Hundred &amp; Seventy Seven  and Paise Twenty Only</v>
      </c>
      <c r="IE31" s="22">
        <v>1.01</v>
      </c>
      <c r="IF31" s="22" t="s">
        <v>36</v>
      </c>
      <c r="IG31" s="22" t="s">
        <v>33</v>
      </c>
      <c r="IH31" s="22">
        <v>123.223</v>
      </c>
      <c r="II31" s="22" t="s">
        <v>34</v>
      </c>
    </row>
    <row r="32" spans="1:243" s="21" customFormat="1" ht="28.5">
      <c r="A32" s="83">
        <v>6.4</v>
      </c>
      <c r="B32" s="85" t="s">
        <v>66</v>
      </c>
      <c r="C32" s="34" t="s">
        <v>97</v>
      </c>
      <c r="D32" s="87">
        <v>20</v>
      </c>
      <c r="E32" s="90" t="s">
        <v>78</v>
      </c>
      <c r="F32" s="87">
        <v>109.6</v>
      </c>
      <c r="G32" s="23"/>
      <c r="H32" s="23"/>
      <c r="I32" s="36" t="s">
        <v>35</v>
      </c>
      <c r="J32" s="17">
        <f t="shared" si="4"/>
        <v>1</v>
      </c>
      <c r="K32" s="18" t="s">
        <v>45</v>
      </c>
      <c r="L32" s="18" t="s">
        <v>6</v>
      </c>
      <c r="M32" s="43"/>
      <c r="N32" s="23"/>
      <c r="O32" s="23"/>
      <c r="P32" s="42"/>
      <c r="Q32" s="23"/>
      <c r="R32" s="23"/>
      <c r="S32" s="42"/>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44"/>
      <c r="AV32" s="38"/>
      <c r="AW32" s="38"/>
      <c r="AX32" s="38"/>
      <c r="AY32" s="38"/>
      <c r="AZ32" s="38"/>
      <c r="BA32" s="60">
        <f t="shared" si="5"/>
        <v>2192</v>
      </c>
      <c r="BB32" s="66">
        <f t="shared" si="6"/>
        <v>2192</v>
      </c>
      <c r="BC32" s="41" t="str">
        <f t="shared" si="7"/>
        <v>INR  Two Thousand One Hundred &amp; Ninety Two  Only</v>
      </c>
      <c r="IE32" s="22">
        <v>1.02</v>
      </c>
      <c r="IF32" s="22" t="s">
        <v>37</v>
      </c>
      <c r="IG32" s="22" t="s">
        <v>38</v>
      </c>
      <c r="IH32" s="22">
        <v>213</v>
      </c>
      <c r="II32" s="22" t="s">
        <v>34</v>
      </c>
    </row>
    <row r="33" spans="1:243" s="21" customFormat="1" ht="28.5">
      <c r="A33" s="83">
        <v>6.5</v>
      </c>
      <c r="B33" s="85" t="s">
        <v>73</v>
      </c>
      <c r="C33" s="34" t="s">
        <v>98</v>
      </c>
      <c r="D33" s="87">
        <v>20</v>
      </c>
      <c r="E33" s="90" t="s">
        <v>78</v>
      </c>
      <c r="F33" s="87">
        <v>127.14</v>
      </c>
      <c r="G33" s="23"/>
      <c r="H33" s="23"/>
      <c r="I33" s="36" t="s">
        <v>35</v>
      </c>
      <c r="J33" s="17">
        <f t="shared" si="4"/>
        <v>1</v>
      </c>
      <c r="K33" s="18" t="s">
        <v>45</v>
      </c>
      <c r="L33" s="18" t="s">
        <v>6</v>
      </c>
      <c r="M33" s="43"/>
      <c r="N33" s="23"/>
      <c r="O33" s="23"/>
      <c r="P33" s="42"/>
      <c r="Q33" s="23"/>
      <c r="R33" s="23"/>
      <c r="S33" s="42"/>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0">
        <f t="shared" si="5"/>
        <v>2542.8</v>
      </c>
      <c r="BB33" s="66">
        <f t="shared" si="6"/>
        <v>2542.8</v>
      </c>
      <c r="BC33" s="41" t="str">
        <f t="shared" si="7"/>
        <v>INR  Two Thousand Five Hundred &amp; Forty Two  and Paise Eighty Only</v>
      </c>
      <c r="IE33" s="22">
        <v>2</v>
      </c>
      <c r="IF33" s="22" t="s">
        <v>32</v>
      </c>
      <c r="IG33" s="22" t="s">
        <v>39</v>
      </c>
      <c r="IH33" s="22">
        <v>10</v>
      </c>
      <c r="II33" s="22" t="s">
        <v>34</v>
      </c>
    </row>
    <row r="34" spans="1:243" s="21" customFormat="1" ht="78.75">
      <c r="A34" s="83">
        <v>7</v>
      </c>
      <c r="B34" s="85" t="s">
        <v>74</v>
      </c>
      <c r="C34" s="34" t="s">
        <v>99</v>
      </c>
      <c r="D34" s="87">
        <v>600</v>
      </c>
      <c r="E34" s="90" t="s">
        <v>79</v>
      </c>
      <c r="F34" s="87">
        <v>16.66</v>
      </c>
      <c r="G34" s="23"/>
      <c r="H34" s="23"/>
      <c r="I34" s="36" t="s">
        <v>35</v>
      </c>
      <c r="J34" s="17">
        <f t="shared" si="4"/>
        <v>1</v>
      </c>
      <c r="K34" s="18" t="s">
        <v>45</v>
      </c>
      <c r="L34" s="18" t="s">
        <v>6</v>
      </c>
      <c r="M34" s="43"/>
      <c r="N34" s="23"/>
      <c r="O34" s="23"/>
      <c r="P34" s="42"/>
      <c r="Q34" s="23"/>
      <c r="R34" s="23"/>
      <c r="S34" s="42"/>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0">
        <f t="shared" si="5"/>
        <v>9996</v>
      </c>
      <c r="BB34" s="66">
        <f t="shared" si="6"/>
        <v>9996</v>
      </c>
      <c r="BC34" s="41" t="str">
        <f t="shared" si="7"/>
        <v>INR  Nine Thousand Nine Hundred &amp; Ninety Six  Only</v>
      </c>
      <c r="IE34" s="22">
        <v>3</v>
      </c>
      <c r="IF34" s="22" t="s">
        <v>40</v>
      </c>
      <c r="IG34" s="22" t="s">
        <v>41</v>
      </c>
      <c r="IH34" s="22">
        <v>10</v>
      </c>
      <c r="II34" s="22" t="s">
        <v>34</v>
      </c>
    </row>
    <row r="35" spans="1:243" s="21" customFormat="1" ht="47.25">
      <c r="A35" s="83">
        <v>8</v>
      </c>
      <c r="B35" s="85" t="s">
        <v>75</v>
      </c>
      <c r="C35" s="34" t="s">
        <v>100</v>
      </c>
      <c r="D35" s="35"/>
      <c r="E35" s="15"/>
      <c r="F35" s="36"/>
      <c r="G35" s="16"/>
      <c r="H35" s="16"/>
      <c r="I35" s="36"/>
      <c r="J35" s="17"/>
      <c r="K35" s="18"/>
      <c r="L35" s="18"/>
      <c r="M35" s="19"/>
      <c r="N35" s="20"/>
      <c r="O35" s="20"/>
      <c r="P35" s="37"/>
      <c r="Q35" s="20"/>
      <c r="R35" s="20"/>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22">
        <v>1.01</v>
      </c>
      <c r="IF35" s="22" t="s">
        <v>36</v>
      </c>
      <c r="IG35" s="22" t="s">
        <v>33</v>
      </c>
      <c r="IH35" s="22">
        <v>123.223</v>
      </c>
      <c r="II35" s="22" t="s">
        <v>34</v>
      </c>
    </row>
    <row r="36" spans="1:243" s="21" customFormat="1" ht="47.25">
      <c r="A36" s="83">
        <v>8.1</v>
      </c>
      <c r="B36" s="86" t="s">
        <v>76</v>
      </c>
      <c r="C36" s="34" t="s">
        <v>101</v>
      </c>
      <c r="D36" s="87">
        <v>40</v>
      </c>
      <c r="E36" s="90" t="s">
        <v>79</v>
      </c>
      <c r="F36" s="87">
        <v>370.01</v>
      </c>
      <c r="G36" s="23"/>
      <c r="H36" s="23"/>
      <c r="I36" s="36" t="s">
        <v>35</v>
      </c>
      <c r="J36" s="17">
        <f t="shared" si="4"/>
        <v>1</v>
      </c>
      <c r="K36" s="18" t="s">
        <v>45</v>
      </c>
      <c r="L36" s="18" t="s">
        <v>6</v>
      </c>
      <c r="M36" s="43"/>
      <c r="N36" s="23"/>
      <c r="O36" s="23"/>
      <c r="P36" s="42"/>
      <c r="Q36" s="23"/>
      <c r="R36" s="23"/>
      <c r="S36" s="42"/>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0">
        <f t="shared" si="5"/>
        <v>14800.4</v>
      </c>
      <c r="BB36" s="66">
        <f t="shared" si="6"/>
        <v>14800.4</v>
      </c>
      <c r="BC36" s="41" t="str">
        <f t="shared" si="7"/>
        <v>INR  Fourteen Thousand Eight Hundred    and Paise Forty Only</v>
      </c>
      <c r="IE36" s="22">
        <v>1.02</v>
      </c>
      <c r="IF36" s="22" t="s">
        <v>37</v>
      </c>
      <c r="IG36" s="22" t="s">
        <v>38</v>
      </c>
      <c r="IH36" s="22">
        <v>213</v>
      </c>
      <c r="II36" s="22" t="s">
        <v>34</v>
      </c>
    </row>
    <row r="37" spans="1:243" s="21" customFormat="1" ht="28.5">
      <c r="A37" s="83">
        <v>8.2</v>
      </c>
      <c r="B37" s="86" t="s">
        <v>77</v>
      </c>
      <c r="C37" s="34" t="s">
        <v>102</v>
      </c>
      <c r="D37" s="87">
        <v>20</v>
      </c>
      <c r="E37" s="90" t="s">
        <v>79</v>
      </c>
      <c r="F37" s="87">
        <v>99.08</v>
      </c>
      <c r="G37" s="23"/>
      <c r="H37" s="23"/>
      <c r="I37" s="36" t="s">
        <v>35</v>
      </c>
      <c r="J37" s="17">
        <f t="shared" si="4"/>
        <v>1</v>
      </c>
      <c r="K37" s="18" t="s">
        <v>45</v>
      </c>
      <c r="L37" s="18" t="s">
        <v>6</v>
      </c>
      <c r="M37" s="43"/>
      <c r="N37" s="23"/>
      <c r="O37" s="23"/>
      <c r="P37" s="42"/>
      <c r="Q37" s="23"/>
      <c r="R37" s="23"/>
      <c r="S37" s="42"/>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0">
        <f t="shared" si="5"/>
        <v>1981.6</v>
      </c>
      <c r="BB37" s="66">
        <f t="shared" si="6"/>
        <v>1981.6</v>
      </c>
      <c r="BC37" s="41" t="str">
        <f t="shared" si="7"/>
        <v>INR  One Thousand Nine Hundred &amp; Eighty One  and Paise Sixty Only</v>
      </c>
      <c r="IE37" s="22">
        <v>2</v>
      </c>
      <c r="IF37" s="22" t="s">
        <v>32</v>
      </c>
      <c r="IG37" s="22" t="s">
        <v>39</v>
      </c>
      <c r="IH37" s="22">
        <v>10</v>
      </c>
      <c r="II37" s="22" t="s">
        <v>34</v>
      </c>
    </row>
    <row r="38" spans="1:243" s="21" customFormat="1" ht="34.5" customHeight="1">
      <c r="A38" s="46" t="s">
        <v>43</v>
      </c>
      <c r="B38" s="47"/>
      <c r="C38" s="48"/>
      <c r="D38" s="49"/>
      <c r="E38" s="49"/>
      <c r="F38" s="49"/>
      <c r="G38" s="49"/>
      <c r="H38" s="50"/>
      <c r="I38" s="50"/>
      <c r="J38" s="50"/>
      <c r="K38" s="50"/>
      <c r="L38" s="51"/>
      <c r="BA38" s="61">
        <f>SUM(BA13:BA37)</f>
        <v>347995.21</v>
      </c>
      <c r="BB38" s="65">
        <f>SUM(BB13:BB37)</f>
        <v>347995.21</v>
      </c>
      <c r="BC38" s="41" t="str">
        <f>SpellNumber($E$2,BB38)</f>
        <v>INR  Three Lakh Forty Seven Thousand Nine Hundred &amp; Ninety Five  and Paise Twenty One Only</v>
      </c>
      <c r="IE38" s="22">
        <v>4</v>
      </c>
      <c r="IF38" s="22" t="s">
        <v>37</v>
      </c>
      <c r="IG38" s="22" t="s">
        <v>42</v>
      </c>
      <c r="IH38" s="22">
        <v>10</v>
      </c>
      <c r="II38" s="22" t="s">
        <v>34</v>
      </c>
    </row>
    <row r="39" spans="1:243" s="26" customFormat="1" ht="33.75" customHeight="1">
      <c r="A39" s="47" t="s">
        <v>47</v>
      </c>
      <c r="B39" s="52"/>
      <c r="C39" s="24"/>
      <c r="D39" s="53"/>
      <c r="E39" s="54" t="s">
        <v>53</v>
      </c>
      <c r="F39" s="63"/>
      <c r="G39" s="55"/>
      <c r="H39" s="25"/>
      <c r="I39" s="25"/>
      <c r="J39" s="25"/>
      <c r="K39" s="56"/>
      <c r="L39" s="57"/>
      <c r="M39" s="58"/>
      <c r="O39" s="21"/>
      <c r="P39" s="21"/>
      <c r="Q39" s="21"/>
      <c r="R39" s="21"/>
      <c r="S39" s="21"/>
      <c r="BA39" s="62">
        <f>IF(ISBLANK(F39),0,IF(E39="Excess (+)",ROUND(BA38+(BA38*F39),2),IF(E39="Less (-)",ROUND(BA38+(BA38*F39*(-1)),2),IF(E39="At Par",BA38,0))))</f>
        <v>0</v>
      </c>
      <c r="BB39" s="64">
        <f>ROUND(BA39,0)</f>
        <v>0</v>
      </c>
      <c r="BC39" s="41" t="str">
        <f>SpellNumber($E$2,BA39)</f>
        <v>INR Zero Only</v>
      </c>
      <c r="IE39" s="27"/>
      <c r="IF39" s="27"/>
      <c r="IG39" s="27"/>
      <c r="IH39" s="27"/>
      <c r="II39" s="27"/>
    </row>
    <row r="40" spans="1:243" s="26" customFormat="1" ht="41.25" customHeight="1">
      <c r="A40" s="46" t="s">
        <v>46</v>
      </c>
      <c r="B40" s="46"/>
      <c r="C40" s="71" t="str">
        <f>SpellNumber($E$2,BA39)</f>
        <v>INR Zero Only</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E40" s="27"/>
      <c r="IF40" s="27"/>
      <c r="IG40" s="27"/>
      <c r="IH40" s="27"/>
      <c r="II40" s="27"/>
    </row>
    <row r="41" spans="3:243" s="12" customFormat="1" ht="15">
      <c r="C41" s="28"/>
      <c r="D41" s="28"/>
      <c r="E41" s="28"/>
      <c r="F41" s="28"/>
      <c r="G41" s="28"/>
      <c r="H41" s="28"/>
      <c r="I41" s="28"/>
      <c r="J41" s="28"/>
      <c r="K41" s="28"/>
      <c r="L41" s="28"/>
      <c r="M41" s="28"/>
      <c r="O41" s="28"/>
      <c r="BA41" s="28"/>
      <c r="BC41" s="28"/>
      <c r="IE41" s="13"/>
      <c r="IF41" s="13"/>
      <c r="IG41" s="13"/>
      <c r="IH41" s="13"/>
      <c r="II41" s="13"/>
    </row>
  </sheetData>
  <sheetProtection password="EEC8" sheet="1" selectLockedCells="1"/>
  <mergeCells count="8">
    <mergeCell ref="A9:BC9"/>
    <mergeCell ref="C40:BC40"/>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27 G28:H37 G13:H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8 M20:M27 M29:M34 M36:M37">
      <formula1>0</formula1>
      <formula2>999999999999999</formula2>
    </dataValidation>
    <dataValidation allowBlank="1" showInputMessage="1" showErrorMessage="1" promptTitle="Item Description" prompt="Please enter Item Description in text" sqref="B32:B37 B19:B24"/>
    <dataValidation type="decimal" allowBlank="1" showInputMessage="1" showErrorMessage="1" promptTitle="Rate Entry" prompt="Please enter the Rate in Rupees for this item. " errorTitle="Invaid Entry" error="Only Numeric Values are allowed. " sqref="H2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InputMessage="1" showErrorMessage="1" sqref="C2">
      <formula1>"Normal, SingleWindow, Alternate"</formula1>
    </dataValidation>
    <dataValidation type="list" allowBlank="1" showInputMessage="1" showErrorMessage="1" sqref="E39">
      <formula1>"Select, Excess (+), Less (-)"</formula1>
    </dataValidation>
    <dataValidation type="list" allowBlank="1" showInputMessage="1" showErrorMessage="1" sqref="L13 L14 L15 L16 L17 L18 L19 L20 L21 L22 L23 L24 L25 L26 L27 L28 L29 L30 L31 L32 L33 L34 L35 L36 L37">
      <formula1>"INR"</formula1>
    </dataValidation>
    <dataValidation type="decimal" allowBlank="1" showInputMessage="1" showErrorMessage="1" promptTitle="Quantity" prompt="Please enter the Quantity for this item. " errorTitle="Invalid Entry" error="Only Numeric Values are allowed. " sqref="F13:F37 D13:D37">
      <formula1>0</formula1>
      <formula2>999999999999999</formula2>
    </dataValidation>
    <dataValidation allowBlank="1" showInputMessage="1" showErrorMessage="1" promptTitle="Units" prompt="Please enter Units in text" sqref="E13:E37"/>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allowBlank="1" showInputMessage="1" showErrorMessage="1" promptTitle="Itemcode/Make" prompt="Please enter text" sqref="C13:C37"/>
    <dataValidation type="decimal" allowBlank="1" showInputMessage="1" showErrorMessage="1" errorTitle="Invalid Entry" error="Only Numeric Values are allowed. " sqref="A13:A37">
      <formula1>0</formula1>
      <formula2>999999999999999</formula2>
    </dataValidation>
    <dataValidation type="list" showInputMessage="1" showErrorMessage="1" sqref="I13:I37">
      <formula1>"Excess(+), Less(-)"</formula1>
    </dataValidation>
    <dataValidation allowBlank="1" showInputMessage="1" showErrorMessage="1" promptTitle="Addition / Deduction" prompt="Please Choose the correct One" sqref="J13:J37"/>
    <dataValidation type="list" allowBlank="1" showInputMessage="1" showErrorMessage="1" sqref="K13:K3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2022-02-28T12:28:12Z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