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<sst xmlns="http://schemas.openxmlformats.org/spreadsheetml/2006/main" count="257" uniqueCount="97">
  <si>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</si>
  <si>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</si>
  <si>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</si>
  <si>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</si>
  <si>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</si>
  <si>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</si>
  <si>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</si>
  <si>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</si>
  <si>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</si>
  <si>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</si>
  <si>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</si>
  <si>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</si>
  <si>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</si>
  <si>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</si>
  <si>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</si>
  <si>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</si>
  <si>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</si>
  <si>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</si>
  <si>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</si>
  <si>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</si>
  <si>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</si>
  <si>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</si>
  <si>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</si>
  <si>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</si>
  <si>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</si>
  <si>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</si>
  <si>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</si>
  <si>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</si>
  <si>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</si>
  <si>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</si>
  <si>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</si>
  <si>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</si>
  <si>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</si>
  <si>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</si>
  <si>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</si>
  <si>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</si>
  <si>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</si>
  <si>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</si>
  <si>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</si>
  <si>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</si>
  <si>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</si>
  <si>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</si>
  <si>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</si>
  <si>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</si>
  <si>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</si>
  <si>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</si>
  <si>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</si>
  <si>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</si>
  <si>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</si>
  <si>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</si>
  <si>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</si>
  <si>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</si>
  <si>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</si>
  <si>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</si>
  <si>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</si>
  <si>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</si>
  <si>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</si>
  <si>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</si>
  <si>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</si>
  <si>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</si>
  <si>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</si>
  <si>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</si>
  <si>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</si>
  <si>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</si>
  <si>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</si>
  <si>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</si>
  <si>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</si>
  <si>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</si>
  <si>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</si>
  <si>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</si>
  <si>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</si>
  <si>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</si>
  <si>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</si>
  <si>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</si>
  <si>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</si>
  <si>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Supplying, fixing, connecting, testing and commissioning of following draw out type motorized Air circuit breaker  in existing cubical panel including drilling holes modification in the busbars &amp; panel including cutting, welding, painting etc to make complete as required and instructed by Engineer in- charge.</t>
  </si>
  <si>
    <t xml:space="preserve">800 A FP 100% N EDO ACB 50kA Ics= Icw Microprocessor based release LSIG (O/C, S/C, E/F, Under/Over Valtage, Under/Over Frequency, Phase sequence reveral, Single phase atc. Protection), Communications RS- 465 port MDO Bus for visual monitoring, ACB status, Power monitoring module, resrticted earth fault module with safety shutter etc required for complete C&amp;S make or equivalent as approved. (S/S-11) </t>
  </si>
  <si>
    <t>Supply of one no.  XLPE cable aluminum conductor steel armoured power cable of 1.1kV grade of size  3-1/2x 400 sq.mm. complete as required and as instructed by Engineer in charge.</t>
  </si>
  <si>
    <t>Supply of one no.  XLPE cable copper conductor steel armoured power cable of 1.1kV grade of size  3-1/2x 300 sq.mm. complete as required and as instructed by Engineer in charge.</t>
  </si>
  <si>
    <t>Supplying &amp; fixing copper lugs suitable for 300 mm size copper conductor cable.</t>
  </si>
  <si>
    <t>Laying of one number PVC insulated and PVC sheathed / XLPE power cable of 1.1 KV grade of following size direct in ground including excavation, sand cushioning, protective covering and refilling the trench etc as required.</t>
  </si>
  <si>
    <t>Above 185 sq. mm and upto 400 sq. mm</t>
  </si>
  <si>
    <t>Laying of one number additional PVC insulated and PVC sheathed / XLPE power cable of 1.1 KV grade of following size direct in ground in the same trench in one tier horizontal formation including excavation, sand cushioning, protective covering and refilling the trench etc as required.</t>
  </si>
  <si>
    <t>Laying of one number PVC insulated and PVC sheathed / XLPE power cable of 1.1 KV grade of following size in the existing RCC/  HUME/ METAL pipe as required.</t>
  </si>
  <si>
    <t>Laying of one number PVC insulated and PVC sheathed / XLPE power cable of 1.1 KV grade of following size in the existing masonry open duct as required.</t>
  </si>
  <si>
    <t>Laying and  fixing  of  one  number  PVC  insulated  and  PVC sheathed / XLPE power cable of 1.1 KV grade of following size on wall surface as required.</t>
  </si>
  <si>
    <t>Supplying and fixing cable route marker with 10 cm X 10 cm X 5 mm thick G.I. plate with inscription there on, bolted /welded to 35 mm X 35 mm X 6 mm angle iron, 60 cm long and fixing the same in ground as required.</t>
  </si>
  <si>
    <t>Supplying and making end termination with brass compression gland and aluminium lugs for following size of PVC insulated and PVC sheathed / XLPE aluminium conductor cable of 1.1 KV grade as required.</t>
  </si>
  <si>
    <t>3½ X 400 sq. mm (82mm)</t>
  </si>
  <si>
    <t xml:space="preserve">Providing, laying and fixing following dia G.I. pipe (medium class) in ground complete with G.I. fittings including trenching (75 cm deep) and re-filling etc as required </t>
  </si>
  <si>
    <t>100 mm dia</t>
  </si>
  <si>
    <t>Nos.</t>
  </si>
  <si>
    <t>Mtr.</t>
  </si>
  <si>
    <t xml:space="preserve">Each </t>
  </si>
  <si>
    <t>Tender Inviting Authority: DOIP, IIT Kanpur</t>
  </si>
  <si>
    <t>Name of Work: Providing and laying main power supply cables from Substation No. 2 and 11 for construction of Faculty Building Annexe.</t>
  </si>
  <si>
    <t>NIT No:  Electrical/01/08/2023-1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</si>
</sst>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theme="1"/>
      <name val="Arial"/>
      <family val="2"/>
    </font>
    <font>
      <sz val="12"/>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bottom style="thin"/>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wrapText="1"/>
      <protection/>
    </xf>
    <xf numFmtId="2" fontId="7" fillId="0" borderId="16" xfId="58" applyNumberFormat="1" applyFont="1" applyFill="1" applyBorder="1" applyAlignment="1">
      <alignment horizontal="right" vertical="top"/>
      <protection/>
    </xf>
    <xf numFmtId="2" fontId="7" fillId="0" borderId="16" xfId="56" applyNumberFormat="1" applyFont="1" applyFill="1" applyBorder="1" applyAlignment="1" applyProtection="1">
      <alignment horizontal="center" vertical="center"/>
      <protection locked="0"/>
    </xf>
    <xf numFmtId="2" fontId="4" fillId="0" borderId="16" xfId="59" applyNumberFormat="1" applyFont="1" applyFill="1" applyBorder="1" applyAlignment="1">
      <alignment horizontal="center" vertical="center"/>
      <protection/>
    </xf>
    <xf numFmtId="2" fontId="4" fillId="0" borderId="16" xfId="56" applyNumberFormat="1" applyFont="1" applyFill="1" applyBorder="1" applyAlignment="1">
      <alignment horizontal="center" vertical="center"/>
      <protection/>
    </xf>
    <xf numFmtId="2" fontId="7" fillId="33" borderId="16" xfId="56" applyNumberFormat="1" applyFont="1" applyFill="1" applyBorder="1" applyAlignment="1" applyProtection="1">
      <alignment horizontal="center" vertical="center"/>
      <protection locked="0"/>
    </xf>
    <xf numFmtId="2" fontId="7" fillId="0" borderId="16" xfId="56" applyNumberFormat="1" applyFont="1" applyFill="1" applyBorder="1" applyAlignment="1" applyProtection="1">
      <alignment horizontal="center" vertical="center" wrapText="1"/>
      <protection locked="0"/>
    </xf>
    <xf numFmtId="2" fontId="7" fillId="0" borderId="16" xfId="59" applyNumberFormat="1" applyFont="1" applyFill="1" applyBorder="1" applyAlignment="1">
      <alignment horizontal="center" vertical="center"/>
      <protection/>
    </xf>
    <xf numFmtId="0" fontId="4" fillId="0" borderId="16" xfId="59" applyNumberFormat="1" applyFont="1" applyFill="1" applyBorder="1" applyAlignment="1">
      <alignment vertical="center" wrapText="1"/>
      <protection/>
    </xf>
    <xf numFmtId="2" fontId="7" fillId="0" borderId="16" xfId="58" applyNumberFormat="1" applyFont="1" applyFill="1" applyBorder="1" applyAlignment="1">
      <alignment horizontal="center" vertical="center"/>
      <protection/>
    </xf>
    <xf numFmtId="0" fontId="4" fillId="0" borderId="16" xfId="59" applyNumberFormat="1" applyFont="1" applyFill="1" applyBorder="1" applyAlignment="1">
      <alignment horizontal="left" vertical="center" wrapText="1"/>
      <protection/>
    </xf>
    <xf numFmtId="0" fontId="62" fillId="0" borderId="16" xfId="0" applyFont="1" applyFill="1" applyBorder="1" applyAlignment="1">
      <alignment horizontal="center" vertical="center"/>
    </xf>
    <xf numFmtId="0" fontId="4" fillId="0" borderId="16" xfId="0" applyFont="1" applyFill="1" applyBorder="1" applyAlignment="1">
      <alignment horizontal="justify" vertical="top" wrapText="1"/>
    </xf>
    <xf numFmtId="0" fontId="4" fillId="0" borderId="16" xfId="0" applyFont="1" applyFill="1" applyBorder="1" applyAlignment="1">
      <alignment horizontal="justify" vertical="top"/>
    </xf>
    <xf numFmtId="2" fontId="4" fillId="0" borderId="16" xfId="0" applyNumberFormat="1" applyFont="1" applyFill="1" applyBorder="1" applyAlignment="1">
      <alignment horizontal="center" vertical="center"/>
    </xf>
    <xf numFmtId="2" fontId="0" fillId="0" borderId="16" xfId="0" applyNumberFormat="1" applyFill="1" applyBorder="1" applyAlignment="1">
      <alignment horizontal="center" vertical="center"/>
    </xf>
    <xf numFmtId="0" fontId="63" fillId="0" borderId="16" xfId="0" applyFont="1" applyFill="1" applyBorder="1" applyAlignment="1">
      <alignment horizontal="justify" vertical="top" wrapText="1"/>
    </xf>
    <xf numFmtId="2" fontId="4" fillId="0" borderId="16" xfId="0" applyNumberFormat="1" applyFont="1" applyFill="1" applyBorder="1" applyAlignment="1">
      <alignment horizontal="center" vertical="center" wrapText="1"/>
    </xf>
    <xf numFmtId="173" fontId="0" fillId="0" borderId="16" xfId="0" applyNumberFormat="1" applyFill="1" applyBorder="1" applyAlignment="1">
      <alignment horizontal="center" vertical="center"/>
    </xf>
    <xf numFmtId="0" fontId="63" fillId="0" borderId="16" xfId="0" applyFont="1" applyFill="1" applyBorder="1" applyAlignment="1">
      <alignment vertical="top"/>
    </xf>
    <xf numFmtId="0" fontId="63" fillId="0" borderId="16" xfId="0" applyFont="1" applyFill="1" applyBorder="1" applyAlignment="1">
      <alignment vertical="top" wrapText="1"/>
    </xf>
    <xf numFmtId="0" fontId="25" fillId="0" borderId="16" xfId="0" applyFont="1" applyFill="1" applyBorder="1" applyAlignment="1">
      <alignment horizontal="justify" vertical="top" wrapText="1"/>
    </xf>
    <xf numFmtId="2" fontId="64" fillId="0" borderId="16" xfId="0" applyNumberFormat="1" applyFont="1" applyFill="1" applyBorder="1" applyAlignment="1">
      <alignment horizontal="center" vertical="center"/>
    </xf>
    <xf numFmtId="0" fontId="64" fillId="0" borderId="16" xfId="0" applyFont="1" applyFill="1" applyBorder="1" applyAlignment="1">
      <alignment horizontal="center" vertical="center"/>
    </xf>
    <xf numFmtId="1" fontId="14" fillId="0" borderId="23" xfId="59" applyNumberFormat="1" applyFont="1" applyFill="1" applyBorder="1" applyAlignment="1">
      <alignment vertical="top"/>
      <protection/>
    </xf>
    <xf numFmtId="0" fontId="4" fillId="0" borderId="16" xfId="56" applyNumberFormat="1" applyFont="1" applyFill="1" applyBorder="1" applyAlignment="1">
      <alignment horizontal="center" vertical="top" wrapText="1"/>
      <protection/>
    </xf>
    <xf numFmtId="0" fontId="4" fillId="0" borderId="16" xfId="0" applyFont="1" applyFill="1" applyBorder="1" applyAlignment="1">
      <alignment horizontal="center" vertical="top"/>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2400300</xdr:colOff>
      <xdr:row>0</xdr:row>
      <xdr:rowOff>285750</xdr:rowOff>
    </xdr:to>
    <xdr:grpSp>
      <xdr:nvGrpSpPr>
        <xdr:cNvPr id="1" name="Group 1"/>
        <xdr:cNvGrpSpPr>
          <a:grpSpLocks/>
        </xdr:cNvGrpSpPr>
      </xdr:nvGrpSpPr>
      <xdr:grpSpPr>
        <a:xfrm>
          <a:off x="66675" y="76200"/>
          <a:ext cx="309562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
  <sheetViews>
    <sheetView showGridLines="0" zoomScale="75" zoomScaleNormal="75" zoomScalePageLayoutView="0" workbookViewId="0" topLeftCell="A1">
      <selection activeCell="BJ34" sqref="BJ34"/>
    </sheetView>
  </sheetViews>
  <sheetFormatPr defaultColWidth="9.140625" defaultRowHeight="15"/>
  <cols>
    <col min="1" max="1" width="11.421875" style="1" customWidth="1"/>
    <col min="2" max="2" width="45.7109375" style="1" customWidth="1"/>
    <col min="3" max="3" width="15.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85" t="str">
        <f>B2&amp;" BoQ"</f>
        <v>Percentage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6" t="s">
        <v>94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8.25" customHeight="1">
      <c r="A5" s="86" t="s">
        <v>95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75" customHeight="1">
      <c r="A6" s="86" t="s">
        <v>96</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90">
      <c r="A8" s="11" t="s">
        <v>50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16">
        <v>1</v>
      </c>
      <c r="B12" s="16">
        <v>2</v>
      </c>
      <c r="C12" s="40">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9">
        <v>7</v>
      </c>
      <c r="BB12" s="49">
        <v>54</v>
      </c>
      <c r="BC12" s="49">
        <v>8</v>
      </c>
      <c r="IE12" s="18"/>
      <c r="IF12" s="18"/>
      <c r="IG12" s="18"/>
      <c r="IH12" s="18"/>
      <c r="II12" s="18"/>
    </row>
    <row r="13" spans="1:243" s="17" customFormat="1" ht="18">
      <c r="A13" s="49">
        <v>1</v>
      </c>
      <c r="B13" s="50" t="s">
        <v>72</v>
      </c>
      <c r="C13" s="48"/>
      <c r="D13" s="8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2"/>
      <c r="IA13" s="17">
        <v>1</v>
      </c>
      <c r="IB13" s="17" t="s">
        <v>72</v>
      </c>
      <c r="IE13" s="18"/>
      <c r="IF13" s="18"/>
      <c r="IG13" s="18"/>
      <c r="IH13" s="18"/>
      <c r="II13" s="18"/>
    </row>
    <row r="14" spans="1:243" s="22" customFormat="1" ht="102" customHeight="1">
      <c r="A14" s="46">
        <v>1.01</v>
      </c>
      <c r="B14" s="65" t="s">
        <v>75</v>
      </c>
      <c r="C14" s="64" t="s">
        <v>53</v>
      </c>
      <c r="D14" s="80"/>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2"/>
      <c r="IA14" s="22">
        <v>1.01</v>
      </c>
      <c r="IB14" s="22" t="s">
        <v>75</v>
      </c>
      <c r="IC14" s="22" t="s">
        <v>53</v>
      </c>
      <c r="IE14" s="23"/>
      <c r="IF14" s="23" t="s">
        <v>34</v>
      </c>
      <c r="IG14" s="23" t="s">
        <v>35</v>
      </c>
      <c r="IH14" s="23">
        <v>10</v>
      </c>
      <c r="II14" s="23" t="s">
        <v>36</v>
      </c>
    </row>
    <row r="15" spans="1:243" s="22" customFormat="1" ht="147" customHeight="1">
      <c r="A15" s="78">
        <v>1.02</v>
      </c>
      <c r="B15" s="66" t="s">
        <v>76</v>
      </c>
      <c r="C15" s="64" t="s">
        <v>54</v>
      </c>
      <c r="D15" s="67">
        <v>1</v>
      </c>
      <c r="E15" s="67" t="s">
        <v>91</v>
      </c>
      <c r="F15" s="68">
        <v>188357.74</v>
      </c>
      <c r="G15" s="55"/>
      <c r="H15" s="55"/>
      <c r="I15" s="56" t="s">
        <v>38</v>
      </c>
      <c r="J15" s="57">
        <f aca="true" t="shared" si="0" ref="J15:J20">IF(I15="Less(-)",-1,1)</f>
        <v>1</v>
      </c>
      <c r="K15" s="55" t="s">
        <v>39</v>
      </c>
      <c r="L15" s="55" t="s">
        <v>4</v>
      </c>
      <c r="M15" s="58"/>
      <c r="N15" s="55"/>
      <c r="O15" s="55"/>
      <c r="P15" s="59"/>
      <c r="Q15" s="55"/>
      <c r="R15" s="55"/>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aca="true" t="shared" si="1" ref="BA15:BA20">ROUND(total_amount_ba($B$2,$D$2,D15,F15,J15,K15,M15),0)</f>
        <v>188358</v>
      </c>
      <c r="BB15" s="54">
        <f aca="true" t="shared" si="2" ref="BB15:BB20">BA15+SUM(N15:AZ15)</f>
        <v>188358</v>
      </c>
      <c r="BC15" s="61" t="str">
        <f aca="true" t="shared" si="3" ref="BC15:BC20">SpellNumber(L15,BB15)</f>
        <v>INR  One Lakh Eighty Eight Thousand Three Hundred &amp; Fifty Eight  Only</v>
      </c>
      <c r="IA15" s="22">
        <v>1.02</v>
      </c>
      <c r="IB15" s="22" t="s">
        <v>76</v>
      </c>
      <c r="IC15" s="22" t="s">
        <v>54</v>
      </c>
      <c r="ID15" s="22">
        <v>1</v>
      </c>
      <c r="IE15" s="23" t="s">
        <v>91</v>
      </c>
      <c r="IF15" s="23" t="s">
        <v>40</v>
      </c>
      <c r="IG15" s="23" t="s">
        <v>35</v>
      </c>
      <c r="IH15" s="23">
        <v>123.223</v>
      </c>
      <c r="II15" s="23" t="s">
        <v>37</v>
      </c>
    </row>
    <row r="16" spans="1:243" s="22" customFormat="1" ht="72" customHeight="1">
      <c r="A16" s="79">
        <v>1.03</v>
      </c>
      <c r="B16" s="69" t="s">
        <v>77</v>
      </c>
      <c r="C16" s="64" t="s">
        <v>55</v>
      </c>
      <c r="D16" s="70">
        <v>2650</v>
      </c>
      <c r="E16" s="70" t="s">
        <v>92</v>
      </c>
      <c r="F16" s="71">
        <v>1616.527</v>
      </c>
      <c r="G16" s="55"/>
      <c r="H16" s="55"/>
      <c r="I16" s="56" t="s">
        <v>38</v>
      </c>
      <c r="J16" s="57">
        <f t="shared" si="0"/>
        <v>1</v>
      </c>
      <c r="K16" s="55" t="s">
        <v>39</v>
      </c>
      <c r="L16" s="55" t="s">
        <v>4</v>
      </c>
      <c r="M16" s="58"/>
      <c r="N16" s="55"/>
      <c r="O16" s="55"/>
      <c r="P16" s="59"/>
      <c r="Q16" s="55"/>
      <c r="R16" s="55"/>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1"/>
        <v>4283797</v>
      </c>
      <c r="BB16" s="54">
        <f t="shared" si="2"/>
        <v>4283797</v>
      </c>
      <c r="BC16" s="61" t="str">
        <f t="shared" si="3"/>
        <v>INR  Forty Two Lakh Eighty Three Thousand Seven Hundred &amp; Ninety Seven  Only</v>
      </c>
      <c r="IA16" s="22">
        <v>1.03</v>
      </c>
      <c r="IB16" s="22" t="s">
        <v>77</v>
      </c>
      <c r="IC16" s="22" t="s">
        <v>55</v>
      </c>
      <c r="ID16" s="22">
        <v>2650</v>
      </c>
      <c r="IE16" s="23" t="s">
        <v>92</v>
      </c>
      <c r="IF16" s="23" t="s">
        <v>41</v>
      </c>
      <c r="IG16" s="23" t="s">
        <v>42</v>
      </c>
      <c r="IH16" s="23">
        <v>213</v>
      </c>
      <c r="II16" s="23" t="s">
        <v>37</v>
      </c>
    </row>
    <row r="17" spans="1:243" s="22" customFormat="1" ht="76.5" customHeight="1">
      <c r="A17" s="79">
        <v>1.04</v>
      </c>
      <c r="B17" s="69" t="s">
        <v>78</v>
      </c>
      <c r="C17" s="64" t="s">
        <v>61</v>
      </c>
      <c r="D17" s="70">
        <v>6</v>
      </c>
      <c r="E17" s="70" t="s">
        <v>92</v>
      </c>
      <c r="F17" s="68">
        <v>10035.36</v>
      </c>
      <c r="G17" s="55"/>
      <c r="H17" s="55"/>
      <c r="I17" s="56" t="s">
        <v>38</v>
      </c>
      <c r="J17" s="57">
        <f t="shared" si="0"/>
        <v>1</v>
      </c>
      <c r="K17" s="55" t="s">
        <v>39</v>
      </c>
      <c r="L17" s="55" t="s">
        <v>4</v>
      </c>
      <c r="M17" s="58"/>
      <c r="N17" s="55"/>
      <c r="O17" s="55"/>
      <c r="P17" s="59"/>
      <c r="Q17" s="55"/>
      <c r="R17" s="55"/>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60212</v>
      </c>
      <c r="BB17" s="54">
        <f t="shared" si="2"/>
        <v>60212</v>
      </c>
      <c r="BC17" s="61" t="str">
        <f t="shared" si="3"/>
        <v>INR  Sixty Thousand Two Hundred &amp; Twelve  Only</v>
      </c>
      <c r="IA17" s="22">
        <v>1.04</v>
      </c>
      <c r="IB17" s="22" t="s">
        <v>78</v>
      </c>
      <c r="IC17" s="22" t="s">
        <v>61</v>
      </c>
      <c r="ID17" s="22">
        <v>6</v>
      </c>
      <c r="IE17" s="23" t="s">
        <v>92</v>
      </c>
      <c r="IF17" s="23"/>
      <c r="IG17" s="23"/>
      <c r="IH17" s="23"/>
      <c r="II17" s="23"/>
    </row>
    <row r="18" spans="1:243" s="22" customFormat="1" ht="38.25" customHeight="1">
      <c r="A18" s="78">
        <v>1.05</v>
      </c>
      <c r="B18" s="69" t="s">
        <v>79</v>
      </c>
      <c r="C18" s="64" t="s">
        <v>56</v>
      </c>
      <c r="D18" s="70">
        <v>16</v>
      </c>
      <c r="E18" s="70" t="s">
        <v>91</v>
      </c>
      <c r="F18" s="68">
        <v>445.42</v>
      </c>
      <c r="G18" s="55"/>
      <c r="H18" s="55"/>
      <c r="I18" s="56" t="s">
        <v>38</v>
      </c>
      <c r="J18" s="57">
        <f t="shared" si="0"/>
        <v>1</v>
      </c>
      <c r="K18" s="55" t="s">
        <v>39</v>
      </c>
      <c r="L18" s="55" t="s">
        <v>4</v>
      </c>
      <c r="M18" s="58"/>
      <c r="N18" s="55"/>
      <c r="O18" s="55"/>
      <c r="P18" s="59"/>
      <c r="Q18" s="55"/>
      <c r="R18" s="55"/>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1"/>
        <v>7127</v>
      </c>
      <c r="BB18" s="54">
        <f t="shared" si="2"/>
        <v>7127</v>
      </c>
      <c r="BC18" s="61" t="str">
        <f t="shared" si="3"/>
        <v>INR  Seven Thousand One Hundred &amp; Twenty Seven  Only</v>
      </c>
      <c r="IA18" s="22">
        <v>1.05</v>
      </c>
      <c r="IB18" s="47" t="s">
        <v>79</v>
      </c>
      <c r="IC18" s="22" t="s">
        <v>56</v>
      </c>
      <c r="ID18" s="22">
        <v>16</v>
      </c>
      <c r="IE18" s="23" t="s">
        <v>91</v>
      </c>
      <c r="IF18" s="23"/>
      <c r="IG18" s="23"/>
      <c r="IH18" s="23"/>
      <c r="II18" s="23"/>
    </row>
    <row r="19" spans="1:243" s="22" customFormat="1" ht="85.5">
      <c r="A19" s="79">
        <v>1.06</v>
      </c>
      <c r="B19" s="69" t="s">
        <v>80</v>
      </c>
      <c r="C19" s="64" t="s">
        <v>62</v>
      </c>
      <c r="D19" s="80"/>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2"/>
      <c r="IA19" s="22">
        <v>1.06</v>
      </c>
      <c r="IB19" s="22" t="s">
        <v>80</v>
      </c>
      <c r="IC19" s="22" t="s">
        <v>62</v>
      </c>
      <c r="IE19" s="23"/>
      <c r="IF19" s="23"/>
      <c r="IG19" s="23"/>
      <c r="IH19" s="23"/>
      <c r="II19" s="23"/>
    </row>
    <row r="20" spans="1:243" s="22" customFormat="1" ht="31.5" customHeight="1">
      <c r="A20" s="79">
        <v>1.07</v>
      </c>
      <c r="B20" s="72" t="s">
        <v>81</v>
      </c>
      <c r="C20" s="64" t="s">
        <v>63</v>
      </c>
      <c r="D20" s="70">
        <v>915</v>
      </c>
      <c r="E20" s="70" t="s">
        <v>92</v>
      </c>
      <c r="F20" s="68">
        <v>415.61</v>
      </c>
      <c r="G20" s="55"/>
      <c r="H20" s="55"/>
      <c r="I20" s="56" t="s">
        <v>38</v>
      </c>
      <c r="J20" s="57">
        <f t="shared" si="0"/>
        <v>1</v>
      </c>
      <c r="K20" s="55" t="s">
        <v>39</v>
      </c>
      <c r="L20" s="55" t="s">
        <v>4</v>
      </c>
      <c r="M20" s="58"/>
      <c r="N20" s="55"/>
      <c r="O20" s="55"/>
      <c r="P20" s="59"/>
      <c r="Q20" s="55"/>
      <c r="R20" s="55"/>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1"/>
        <v>380283</v>
      </c>
      <c r="BB20" s="62">
        <f t="shared" si="2"/>
        <v>380283</v>
      </c>
      <c r="BC20" s="63" t="str">
        <f t="shared" si="3"/>
        <v>INR  Three Lakh Eighty Thousand Two Hundred &amp; Eighty Three  Only</v>
      </c>
      <c r="IA20" s="22">
        <v>1.07</v>
      </c>
      <c r="IB20" s="47" t="s">
        <v>81</v>
      </c>
      <c r="IC20" s="22" t="s">
        <v>63</v>
      </c>
      <c r="ID20" s="22">
        <v>915</v>
      </c>
      <c r="IE20" s="23" t="s">
        <v>92</v>
      </c>
      <c r="IF20" s="23"/>
      <c r="IG20" s="23"/>
      <c r="IH20" s="23"/>
      <c r="II20" s="23"/>
    </row>
    <row r="21" spans="1:243" s="22" customFormat="1" ht="30.75" customHeight="1">
      <c r="A21" s="78">
        <v>1.08</v>
      </c>
      <c r="B21" s="69" t="s">
        <v>82</v>
      </c>
      <c r="C21" s="64" t="s">
        <v>57</v>
      </c>
      <c r="D21" s="80"/>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2"/>
      <c r="IA21" s="22">
        <v>1.08</v>
      </c>
      <c r="IB21" s="22" t="s">
        <v>82</v>
      </c>
      <c r="IC21" s="22" t="s">
        <v>57</v>
      </c>
      <c r="IE21" s="23"/>
      <c r="IF21" s="23" t="s">
        <v>34</v>
      </c>
      <c r="IG21" s="23" t="s">
        <v>43</v>
      </c>
      <c r="IH21" s="23">
        <v>10</v>
      </c>
      <c r="II21" s="23" t="s">
        <v>37</v>
      </c>
    </row>
    <row r="22" spans="1:243" s="22" customFormat="1" ht="42.75">
      <c r="A22" s="79">
        <v>1.09</v>
      </c>
      <c r="B22" s="72" t="s">
        <v>81</v>
      </c>
      <c r="C22" s="64" t="s">
        <v>64</v>
      </c>
      <c r="D22" s="70">
        <v>1545</v>
      </c>
      <c r="E22" s="70" t="s">
        <v>92</v>
      </c>
      <c r="F22" s="68">
        <v>312.14</v>
      </c>
      <c r="G22" s="55"/>
      <c r="H22" s="55"/>
      <c r="I22" s="56" t="s">
        <v>38</v>
      </c>
      <c r="J22" s="57">
        <f aca="true" t="shared" si="4" ref="J22:J33">IF(I22="Less(-)",-1,1)</f>
        <v>1</v>
      </c>
      <c r="K22" s="55" t="s">
        <v>39</v>
      </c>
      <c r="L22" s="55" t="s">
        <v>4</v>
      </c>
      <c r="M22" s="58"/>
      <c r="N22" s="55"/>
      <c r="O22" s="55"/>
      <c r="P22" s="59"/>
      <c r="Q22" s="55"/>
      <c r="R22" s="55"/>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aca="true" t="shared" si="5" ref="BA22:BA33">ROUND(total_amount_ba($B$2,$D$2,D22,F22,J22,K22,M22),0)</f>
        <v>482256</v>
      </c>
      <c r="BB22" s="62">
        <f aca="true" t="shared" si="6" ref="BB22:BB33">BA22+SUM(N22:AZ22)</f>
        <v>482256</v>
      </c>
      <c r="BC22" s="63" t="str">
        <f aca="true" t="shared" si="7" ref="BC22:BC33">SpellNumber(L22,BB22)</f>
        <v>INR  Four Lakh Eighty Two Thousand Two Hundred &amp; Fifty Six  Only</v>
      </c>
      <c r="IA22" s="22">
        <v>1.09</v>
      </c>
      <c r="IB22" s="22" t="s">
        <v>81</v>
      </c>
      <c r="IC22" s="22" t="s">
        <v>64</v>
      </c>
      <c r="ID22" s="22">
        <v>1545</v>
      </c>
      <c r="IE22" s="23" t="s">
        <v>92</v>
      </c>
      <c r="IF22" s="23"/>
      <c r="IG22" s="23"/>
      <c r="IH22" s="23"/>
      <c r="II22" s="23"/>
    </row>
    <row r="23" spans="1:243" s="22" customFormat="1" ht="57">
      <c r="A23" s="79">
        <v>1.1</v>
      </c>
      <c r="B23" s="69" t="s">
        <v>83</v>
      </c>
      <c r="C23" s="64" t="s">
        <v>58</v>
      </c>
      <c r="D23" s="80"/>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2"/>
      <c r="IA23" s="22">
        <v>1.1</v>
      </c>
      <c r="IB23" s="22" t="s">
        <v>83</v>
      </c>
      <c r="IC23" s="22" t="s">
        <v>58</v>
      </c>
      <c r="IE23" s="23"/>
      <c r="IF23" s="23" t="s">
        <v>40</v>
      </c>
      <c r="IG23" s="23" t="s">
        <v>35</v>
      </c>
      <c r="IH23" s="23">
        <v>123.223</v>
      </c>
      <c r="II23" s="23" t="s">
        <v>37</v>
      </c>
    </row>
    <row r="24" spans="1:243" s="22" customFormat="1" ht="28.5">
      <c r="A24" s="78">
        <v>1.11</v>
      </c>
      <c r="B24" s="72" t="s">
        <v>81</v>
      </c>
      <c r="C24" s="64" t="s">
        <v>65</v>
      </c>
      <c r="D24" s="70">
        <v>135</v>
      </c>
      <c r="E24" s="70" t="s">
        <v>92</v>
      </c>
      <c r="F24" s="68">
        <v>117.49</v>
      </c>
      <c r="G24" s="55"/>
      <c r="H24" s="55"/>
      <c r="I24" s="56" t="s">
        <v>38</v>
      </c>
      <c r="J24" s="57">
        <f t="shared" si="4"/>
        <v>1</v>
      </c>
      <c r="K24" s="55" t="s">
        <v>39</v>
      </c>
      <c r="L24" s="55" t="s">
        <v>4</v>
      </c>
      <c r="M24" s="58"/>
      <c r="N24" s="55"/>
      <c r="O24" s="55"/>
      <c r="P24" s="59"/>
      <c r="Q24" s="55"/>
      <c r="R24" s="55"/>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 t="shared" si="5"/>
        <v>15861</v>
      </c>
      <c r="BB24" s="54">
        <f t="shared" si="6"/>
        <v>15861</v>
      </c>
      <c r="BC24" s="41" t="str">
        <f t="shared" si="7"/>
        <v>INR  Fifteen Thousand Eight Hundred &amp; Sixty One  Only</v>
      </c>
      <c r="IA24" s="22">
        <v>1.11</v>
      </c>
      <c r="IB24" s="22" t="s">
        <v>81</v>
      </c>
      <c r="IC24" s="22" t="s">
        <v>65</v>
      </c>
      <c r="ID24" s="22">
        <v>135</v>
      </c>
      <c r="IE24" s="23" t="s">
        <v>92</v>
      </c>
      <c r="IF24" s="23" t="s">
        <v>44</v>
      </c>
      <c r="IG24" s="23" t="s">
        <v>45</v>
      </c>
      <c r="IH24" s="23">
        <v>10</v>
      </c>
      <c r="II24" s="23" t="s">
        <v>37</v>
      </c>
    </row>
    <row r="25" spans="1:243" s="22" customFormat="1" ht="61.5" customHeight="1">
      <c r="A25" s="79">
        <v>1.12</v>
      </c>
      <c r="B25" s="69" t="s">
        <v>84</v>
      </c>
      <c r="C25" s="64" t="s">
        <v>66</v>
      </c>
      <c r="D25" s="80"/>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2"/>
      <c r="IA25" s="22">
        <v>1.12</v>
      </c>
      <c r="IB25" s="22" t="s">
        <v>84</v>
      </c>
      <c r="IC25" s="22" t="s">
        <v>66</v>
      </c>
      <c r="IE25" s="23"/>
      <c r="IF25" s="23" t="s">
        <v>41</v>
      </c>
      <c r="IG25" s="23" t="s">
        <v>42</v>
      </c>
      <c r="IH25" s="23">
        <v>213</v>
      </c>
      <c r="II25" s="23" t="s">
        <v>37</v>
      </c>
    </row>
    <row r="26" spans="1:243" s="22" customFormat="1" ht="28.5">
      <c r="A26" s="79">
        <v>1.13</v>
      </c>
      <c r="B26" s="72" t="s">
        <v>81</v>
      </c>
      <c r="C26" s="64" t="s">
        <v>67</v>
      </c>
      <c r="D26" s="70">
        <v>36</v>
      </c>
      <c r="E26" s="70" t="s">
        <v>92</v>
      </c>
      <c r="F26" s="68">
        <v>100.83</v>
      </c>
      <c r="G26" s="55"/>
      <c r="H26" s="55"/>
      <c r="I26" s="56" t="s">
        <v>38</v>
      </c>
      <c r="J26" s="57">
        <f t="shared" si="4"/>
        <v>1</v>
      </c>
      <c r="K26" s="55" t="s">
        <v>39</v>
      </c>
      <c r="L26" s="55" t="s">
        <v>4</v>
      </c>
      <c r="M26" s="58"/>
      <c r="N26" s="55"/>
      <c r="O26" s="55"/>
      <c r="P26" s="59"/>
      <c r="Q26" s="55"/>
      <c r="R26" s="55"/>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 t="shared" si="5"/>
        <v>3630</v>
      </c>
      <c r="BB26" s="54">
        <f t="shared" si="6"/>
        <v>3630</v>
      </c>
      <c r="BC26" s="41" t="str">
        <f t="shared" si="7"/>
        <v>INR  Three Thousand Six Hundred &amp; Thirty  Only</v>
      </c>
      <c r="IA26" s="22">
        <v>1.13</v>
      </c>
      <c r="IB26" s="22" t="s">
        <v>81</v>
      </c>
      <c r="IC26" s="22" t="s">
        <v>67</v>
      </c>
      <c r="ID26" s="22">
        <v>36</v>
      </c>
      <c r="IE26" s="23" t="s">
        <v>92</v>
      </c>
      <c r="IF26" s="23"/>
      <c r="IG26" s="23"/>
      <c r="IH26" s="23"/>
      <c r="II26" s="23"/>
    </row>
    <row r="27" spans="1:243" s="22" customFormat="1" ht="57">
      <c r="A27" s="78">
        <v>1.14</v>
      </c>
      <c r="B27" s="73" t="s">
        <v>85</v>
      </c>
      <c r="C27" s="64" t="s">
        <v>68</v>
      </c>
      <c r="D27" s="80"/>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2"/>
      <c r="IA27" s="22">
        <v>1.14</v>
      </c>
      <c r="IB27" s="22" t="s">
        <v>85</v>
      </c>
      <c r="IC27" s="22" t="s">
        <v>68</v>
      </c>
      <c r="IE27" s="23"/>
      <c r="IF27" s="23"/>
      <c r="IG27" s="23"/>
      <c r="IH27" s="23"/>
      <c r="II27" s="23"/>
    </row>
    <row r="28" spans="1:243" s="22" customFormat="1" ht="28.5">
      <c r="A28" s="79">
        <v>1.15</v>
      </c>
      <c r="B28" s="72" t="s">
        <v>81</v>
      </c>
      <c r="C28" s="64" t="s">
        <v>69</v>
      </c>
      <c r="D28" s="70">
        <v>20</v>
      </c>
      <c r="E28" s="70" t="s">
        <v>92</v>
      </c>
      <c r="F28" s="68">
        <v>198.16</v>
      </c>
      <c r="G28" s="55"/>
      <c r="H28" s="55"/>
      <c r="I28" s="56" t="s">
        <v>38</v>
      </c>
      <c r="J28" s="57">
        <f t="shared" si="4"/>
        <v>1</v>
      </c>
      <c r="K28" s="55" t="s">
        <v>39</v>
      </c>
      <c r="L28" s="55" t="s">
        <v>4</v>
      </c>
      <c r="M28" s="58"/>
      <c r="N28" s="55"/>
      <c r="O28" s="55"/>
      <c r="P28" s="59"/>
      <c r="Q28" s="55"/>
      <c r="R28" s="55"/>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5"/>
        <v>3963</v>
      </c>
      <c r="BB28" s="54">
        <f t="shared" si="6"/>
        <v>3963</v>
      </c>
      <c r="BC28" s="61" t="str">
        <f t="shared" si="7"/>
        <v>INR  Three Thousand Nine Hundred &amp; Sixty Three  Only</v>
      </c>
      <c r="IA28" s="22">
        <v>1.15</v>
      </c>
      <c r="IB28" s="22" t="s">
        <v>81</v>
      </c>
      <c r="IC28" s="22" t="s">
        <v>69</v>
      </c>
      <c r="ID28" s="22">
        <v>20</v>
      </c>
      <c r="IE28" s="23" t="s">
        <v>92</v>
      </c>
      <c r="IF28" s="23"/>
      <c r="IG28" s="23"/>
      <c r="IH28" s="23"/>
      <c r="II28" s="23"/>
    </row>
    <row r="29" spans="1:243" s="22" customFormat="1" ht="90">
      <c r="A29" s="79">
        <v>1.16</v>
      </c>
      <c r="B29" s="74" t="s">
        <v>86</v>
      </c>
      <c r="C29" s="64" t="s">
        <v>70</v>
      </c>
      <c r="D29" s="75">
        <v>29</v>
      </c>
      <c r="E29" s="76" t="s">
        <v>93</v>
      </c>
      <c r="F29" s="68">
        <v>445.42</v>
      </c>
      <c r="G29" s="55"/>
      <c r="H29" s="55"/>
      <c r="I29" s="56" t="s">
        <v>38</v>
      </c>
      <c r="J29" s="57">
        <f t="shared" si="4"/>
        <v>1</v>
      </c>
      <c r="K29" s="55" t="s">
        <v>39</v>
      </c>
      <c r="L29" s="55" t="s">
        <v>4</v>
      </c>
      <c r="M29" s="58"/>
      <c r="N29" s="55"/>
      <c r="O29" s="55"/>
      <c r="P29" s="59"/>
      <c r="Q29" s="55"/>
      <c r="R29" s="55"/>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0">
        <f t="shared" si="5"/>
        <v>12917</v>
      </c>
      <c r="BB29" s="54">
        <f t="shared" si="6"/>
        <v>12917</v>
      </c>
      <c r="BC29" s="61" t="str">
        <f t="shared" si="7"/>
        <v>INR  Twelve Thousand Nine Hundred &amp; Seventeen  Only</v>
      </c>
      <c r="IA29" s="22">
        <v>1.16</v>
      </c>
      <c r="IB29" s="22" t="s">
        <v>86</v>
      </c>
      <c r="IC29" s="22" t="s">
        <v>70</v>
      </c>
      <c r="ID29" s="22">
        <v>29</v>
      </c>
      <c r="IE29" s="23" t="s">
        <v>93</v>
      </c>
      <c r="IF29" s="23"/>
      <c r="IG29" s="23"/>
      <c r="IH29" s="23"/>
      <c r="II29" s="23"/>
    </row>
    <row r="30" spans="1:243" s="22" customFormat="1" ht="85.5">
      <c r="A30" s="78">
        <v>1.17</v>
      </c>
      <c r="B30" s="69" t="s">
        <v>87</v>
      </c>
      <c r="C30" s="64" t="s">
        <v>71</v>
      </c>
      <c r="D30" s="80"/>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2"/>
      <c r="IA30" s="22">
        <v>1.17</v>
      </c>
      <c r="IB30" s="22" t="s">
        <v>87</v>
      </c>
      <c r="IC30" s="22" t="s">
        <v>71</v>
      </c>
      <c r="IE30" s="23"/>
      <c r="IF30" s="23"/>
      <c r="IG30" s="23"/>
      <c r="IH30" s="23"/>
      <c r="II30" s="23"/>
    </row>
    <row r="31" spans="1:243" s="22" customFormat="1" ht="28.5">
      <c r="A31" s="79">
        <v>1.18</v>
      </c>
      <c r="B31" s="69" t="s">
        <v>88</v>
      </c>
      <c r="C31" s="64" t="s">
        <v>59</v>
      </c>
      <c r="D31" s="70">
        <v>12</v>
      </c>
      <c r="E31" s="70" t="s">
        <v>91</v>
      </c>
      <c r="F31" s="68">
        <v>1364.31</v>
      </c>
      <c r="G31" s="55"/>
      <c r="H31" s="55"/>
      <c r="I31" s="56" t="s">
        <v>38</v>
      </c>
      <c r="J31" s="57">
        <f t="shared" si="4"/>
        <v>1</v>
      </c>
      <c r="K31" s="55" t="s">
        <v>39</v>
      </c>
      <c r="L31" s="55" t="s">
        <v>4</v>
      </c>
      <c r="M31" s="58"/>
      <c r="N31" s="55"/>
      <c r="O31" s="55"/>
      <c r="P31" s="59"/>
      <c r="Q31" s="55"/>
      <c r="R31" s="55"/>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0">
        <f t="shared" si="5"/>
        <v>16372</v>
      </c>
      <c r="BB31" s="54">
        <f t="shared" si="6"/>
        <v>16372</v>
      </c>
      <c r="BC31" s="41" t="str">
        <f t="shared" si="7"/>
        <v>INR  Sixteen Thousand Three Hundred &amp; Seventy Two  Only</v>
      </c>
      <c r="IA31" s="22">
        <v>1.18</v>
      </c>
      <c r="IB31" s="22" t="s">
        <v>88</v>
      </c>
      <c r="IC31" s="22" t="s">
        <v>59</v>
      </c>
      <c r="ID31" s="22">
        <v>12</v>
      </c>
      <c r="IE31" s="23" t="s">
        <v>91</v>
      </c>
      <c r="IF31" s="23"/>
      <c r="IG31" s="23"/>
      <c r="IH31" s="23"/>
      <c r="II31" s="23"/>
    </row>
    <row r="32" spans="1:243" s="22" customFormat="1" ht="71.25">
      <c r="A32" s="79">
        <v>1.19</v>
      </c>
      <c r="B32" s="69" t="s">
        <v>89</v>
      </c>
      <c r="C32" s="64" t="s">
        <v>73</v>
      </c>
      <c r="D32" s="80"/>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2"/>
      <c r="IA32" s="22">
        <v>1.19</v>
      </c>
      <c r="IB32" s="22" t="s">
        <v>89</v>
      </c>
      <c r="IC32" s="22" t="s">
        <v>73</v>
      </c>
      <c r="IE32" s="23"/>
      <c r="IF32" s="23"/>
      <c r="IG32" s="23"/>
      <c r="IH32" s="23"/>
      <c r="II32" s="23"/>
    </row>
    <row r="33" spans="1:243" s="22" customFormat="1" ht="42.75">
      <c r="A33" s="78">
        <v>1.2</v>
      </c>
      <c r="B33" s="69" t="s">
        <v>90</v>
      </c>
      <c r="C33" s="64" t="s">
        <v>74</v>
      </c>
      <c r="D33" s="70">
        <v>135</v>
      </c>
      <c r="E33" s="70" t="s">
        <v>92</v>
      </c>
      <c r="F33" s="68">
        <v>1583.52</v>
      </c>
      <c r="G33" s="55"/>
      <c r="H33" s="55"/>
      <c r="I33" s="56" t="s">
        <v>38</v>
      </c>
      <c r="J33" s="57">
        <f t="shared" si="4"/>
        <v>1</v>
      </c>
      <c r="K33" s="55" t="s">
        <v>39</v>
      </c>
      <c r="L33" s="55" t="s">
        <v>4</v>
      </c>
      <c r="M33" s="58"/>
      <c r="N33" s="55"/>
      <c r="O33" s="55"/>
      <c r="P33" s="59"/>
      <c r="Q33" s="55"/>
      <c r="R33" s="55"/>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0">
        <f t="shared" si="5"/>
        <v>213775</v>
      </c>
      <c r="BB33" s="54">
        <f t="shared" si="6"/>
        <v>213775</v>
      </c>
      <c r="BC33" s="41" t="str">
        <f t="shared" si="7"/>
        <v>INR  Two Lakh Thirteen Thousand Seven Hundred &amp; Seventy Five  Only</v>
      </c>
      <c r="IA33" s="22">
        <v>1.2</v>
      </c>
      <c r="IB33" s="22" t="s">
        <v>90</v>
      </c>
      <c r="IC33" s="22" t="s">
        <v>74</v>
      </c>
      <c r="ID33" s="22">
        <v>135</v>
      </c>
      <c r="IE33" s="23" t="s">
        <v>92</v>
      </c>
      <c r="IF33" s="23"/>
      <c r="IG33" s="23"/>
      <c r="IH33" s="23"/>
      <c r="II33" s="23"/>
    </row>
    <row r="34" spans="1:55" ht="42.75">
      <c r="A34" s="24" t="s">
        <v>46</v>
      </c>
      <c r="B34" s="51"/>
      <c r="C34" s="52"/>
      <c r="D34" s="37"/>
      <c r="E34" s="37"/>
      <c r="F34" s="37"/>
      <c r="G34" s="37"/>
      <c r="H34" s="43"/>
      <c r="I34" s="43"/>
      <c r="J34" s="43"/>
      <c r="K34" s="43"/>
      <c r="L34" s="44"/>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77">
        <f>SUM(BA14:BA33)</f>
        <v>5668551</v>
      </c>
      <c r="BB34" s="45">
        <f>SUM(BB14:BB33)</f>
        <v>5668551</v>
      </c>
      <c r="BC34" s="53" t="str">
        <f>SpellNumber(L34,BB34)</f>
        <v>  Fifty Six Lakh Sixty Eight Thousand Five Hundred &amp; Fifty One  Only</v>
      </c>
    </row>
    <row r="35" spans="1:55" ht="36.75" customHeight="1">
      <c r="A35" s="25" t="s">
        <v>47</v>
      </c>
      <c r="B35" s="26"/>
      <c r="C35" s="27"/>
      <c r="D35" s="28"/>
      <c r="E35" s="38" t="s">
        <v>52</v>
      </c>
      <c r="F35" s="39"/>
      <c r="G35" s="29"/>
      <c r="H35" s="30"/>
      <c r="I35" s="30"/>
      <c r="J35" s="30"/>
      <c r="K35" s="31"/>
      <c r="L35" s="32"/>
      <c r="M35" s="33"/>
      <c r="N35" s="34"/>
      <c r="O35" s="22"/>
      <c r="P35" s="22"/>
      <c r="Q35" s="22"/>
      <c r="R35" s="22"/>
      <c r="S35" s="22"/>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5">
        <f>IF(ISBLANK(F35),0,IF(E35="Excess (+)",ROUND(BA34+(BA34*F35),2),IF(E35="Less (-)",ROUND(BA34+(BA34*F35*(-1)),2),IF(E35="At Par",BA34,0))))</f>
        <v>0</v>
      </c>
      <c r="BB35" s="36">
        <f>ROUND(BA35,0)</f>
        <v>0</v>
      </c>
      <c r="BC35" s="21" t="str">
        <f>SpellNumber($E$2,BB35)</f>
        <v>INR Zero Only</v>
      </c>
    </row>
    <row r="36" spans="1:55" ht="33.75" customHeight="1">
      <c r="A36" s="24" t="s">
        <v>48</v>
      </c>
      <c r="B36" s="24"/>
      <c r="C36" s="84" t="str">
        <f>SpellNumber($E$2,BB35)</f>
        <v>INR Zero Only</v>
      </c>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9" ht="15"/>
    <row r="530" ht="15"/>
    <row r="531" ht="15"/>
    <row r="532" ht="15"/>
    <row r="533" ht="15"/>
    <row r="534" ht="15"/>
    <row r="535" ht="15"/>
    <row r="537" ht="15"/>
    <row r="538" ht="15"/>
    <row r="539" ht="15"/>
    <row r="540" ht="15"/>
    <row r="541" ht="15"/>
    <row r="542" ht="15"/>
    <row r="543" ht="15"/>
    <row r="544" ht="15"/>
    <row r="545" ht="15"/>
    <row r="546" ht="15"/>
    <row r="548" ht="15"/>
    <row r="549" ht="15"/>
    <row r="550" ht="15"/>
    <row r="551" ht="15"/>
    <row r="552" ht="15"/>
    <row r="554" ht="15"/>
    <row r="555" ht="15"/>
    <row r="556" ht="15"/>
    <row r="557" ht="15"/>
    <row r="558" ht="15"/>
    <row r="559" ht="15"/>
    <row r="560" ht="15"/>
    <row r="562" ht="15"/>
    <row r="563" ht="15"/>
    <row r="564" ht="15"/>
    <row r="565" ht="15"/>
    <row r="566" ht="15"/>
    <row r="567" ht="15"/>
    <row r="569" ht="15"/>
    <row r="570" ht="15"/>
    <row r="571" ht="15"/>
    <row r="572" ht="15"/>
    <row r="574" ht="15"/>
    <row r="575" ht="15"/>
    <row r="576" ht="15"/>
    <row r="577" ht="15"/>
    <row r="579" ht="15"/>
    <row r="580" ht="15"/>
    <row r="581" ht="15"/>
    <row r="582" ht="15"/>
    <row r="583" ht="15"/>
    <row r="585" ht="15"/>
    <row r="586" ht="15"/>
    <row r="587" ht="15"/>
    <row r="589" ht="15"/>
    <row r="590" ht="15"/>
    <row r="591" ht="15"/>
    <row r="592" ht="15"/>
    <row r="593" ht="15"/>
    <row r="594" ht="15"/>
    <row r="595" ht="15"/>
    <row r="597" ht="15"/>
    <row r="598" ht="15"/>
    <row r="599" ht="15"/>
    <row r="600" ht="15"/>
    <row r="601" ht="15"/>
    <row r="602" ht="15"/>
  </sheetData>
  <sheetProtection password="D850" sheet="1"/>
  <autoFilter ref="A11:BC36"/>
  <mergeCells count="17">
    <mergeCell ref="C36:BC36"/>
    <mergeCell ref="D27:BC27"/>
    <mergeCell ref="D30:BC30"/>
    <mergeCell ref="D32:BC32"/>
    <mergeCell ref="A1:L1"/>
    <mergeCell ref="A4:BC4"/>
    <mergeCell ref="A5:BC5"/>
    <mergeCell ref="A6:BC6"/>
    <mergeCell ref="A7:BC7"/>
    <mergeCell ref="B8:BC8"/>
    <mergeCell ref="D19:BC19"/>
    <mergeCell ref="D21:BC21"/>
    <mergeCell ref="D23:BC23"/>
    <mergeCell ref="D25:BC25"/>
    <mergeCell ref="D14:BC14"/>
    <mergeCell ref="A9:BC9"/>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
      <formula1>IF(E35="Select",-1,IF(E35="At Par",0,0))</formula1>
      <formula2>IF(E35="Select",-1,IF(E35="At Par",0,0.99))</formula2>
    </dataValidation>
    <dataValidation type="list" allowBlank="1" showErrorMessage="1" sqref="E3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allowBlank="1" showErrorMessage="1" sqref="D13:D14 K15:K18 D19 K20 D21 K22 D23 K24 D25 K26 D27 K28:K29 D30 K31 K33 D3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8 G20:H20 G22:H22 G24:H24 G26:H26 G28:H29 G31:H31 G33:H33">
      <formula1>0</formula1>
      <formula2>999999999999999</formula2>
    </dataValidation>
    <dataValidation allowBlank="1" showInputMessage="1" showErrorMessage="1" promptTitle="Addition / Deduction" prompt="Please Choose the correct One" sqref="J15:J18 J20 J22 J24 J26 J28:J29 J31 J33">
      <formula1>0</formula1>
      <formula2>0</formula2>
    </dataValidation>
    <dataValidation type="list" showErrorMessage="1" sqref="I15:I18 I20 I22 I24 I26 I28:I29 I31 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8 N20:O20 N22:O22 N24:O24 N26:O26 N28:O29 N31:O31 N33: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8 R20 R22 R24 R26 R28:R29 R31 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8 Q20 Q22 Q24 Q26 Q28:Q29 Q31 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8 M20 M22 M24 M26 M28:M29 M31 M33">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8 D20 D22 D24 D26 D28:D29 D31 D3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8 F20 F22 F24 F26 F28:F29 F31 F33">
      <formula1>0</formula1>
      <formula2>999999999999999</formula2>
    </dataValidation>
    <dataValidation type="decimal" allowBlank="1" showInputMessage="1" showErrorMessage="1" errorTitle="Invalid Entry" error="Only Numeric Values are allowed. " sqref="A14 A16:A17 A19:A20 A22:A23 A25:A26 A28:A29 A31:A32">
      <formula1>0</formula1>
      <formula2>999999999999999</formula2>
    </dataValidation>
    <dataValidation type="list" allowBlank="1" showInputMessage="1" showErrorMessage="1" sqref="L23 L24 L25 L26 L27 L28 L29 L30 L31 L13 L14 L15 L16 L17 L18 L19 L20 L21 L22 L33 L32">
      <formula1>"INR"</formula1>
    </dataValidation>
    <dataValidation allowBlank="1" showInputMessage="1" showErrorMessage="1" promptTitle="Itemcode/Make" prompt="Please enter text" sqref="C14:C33">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9" t="s">
        <v>49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2023-08-01T10:13:49Z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