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'BoQ1'!$A$11:$BC$70</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<sst xmlns="http://schemas.openxmlformats.org/spreadsheetml/2006/main" count="548" uniqueCount="166">
  <si>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</si>
  <si>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</si>
  <si>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</si>
  <si>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</si>
  <si>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</si>
  <si>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</si>
  <si>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</si>
  <si>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</si>
  <si>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</si>
  <si>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</si>
  <si>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</si>
  <si>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</si>
  <si>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</si>
  <si>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</si>
  <si>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</si>
  <si>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</si>
  <si>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</si>
  <si>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</si>
  <si>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</si>
  <si>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</si>
  <si>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</si>
  <si>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</si>
  <si>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</si>
  <si>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</si>
  <si>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</si>
  <si>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</si>
  <si>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</si>
  <si>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</si>
  <si>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</si>
  <si>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</si>
  <si>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</si>
  <si>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</si>
  <si>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</si>
  <si>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</si>
  <si>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</si>
  <si>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</si>
  <si>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</si>
  <si>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</si>
  <si>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</si>
  <si>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</si>
  <si>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</si>
  <si>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</si>
  <si>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</si>
  <si>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</si>
  <si>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</si>
  <si>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</si>
  <si>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</si>
  <si>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</si>
  <si>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</si>
  <si>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</si>
  <si>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</si>
  <si>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</si>
  <si>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</si>
  <si>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</si>
  <si>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</si>
  <si>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</si>
  <si>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</si>
  <si>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</si>
  <si>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</si>
  <si>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</si>
  <si>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</si>
  <si>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</si>
  <si>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</si>
  <si>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</si>
  <si>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</si>
  <si>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</si>
  <si>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</si>
  <si>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</si>
  <si>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</si>
  <si>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</si>
  <si>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</si>
  <si>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</si>
  <si>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</si>
  <si>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</si>
  <si>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</si>
  <si>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</si>
  <si>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</si>
  <si>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</si>
  <si>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</si>
  <si>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</si>
  <si>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</si>
  <si>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</si>
  <si>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</si>
  <si>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</si>
  <si>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</si>
  <si>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</si>
  <si>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</si>
  <si>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</si>
  <si>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</si>
  <si>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</si>
  <si>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</si>
  <si>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</si>
  <si>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</si>
  <si>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</si>
  <si>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item no.42</t>
  </si>
  <si>
    <t>item no.43</t>
  </si>
  <si>
    <t>item no.44</t>
  </si>
  <si>
    <t>item no.45</t>
  </si>
  <si>
    <t>item no.46</t>
  </si>
  <si>
    <t>item no.47</t>
  </si>
  <si>
    <t>item no.49</t>
  </si>
  <si>
    <t>item no.50</t>
  </si>
  <si>
    <t>item no.51</t>
  </si>
  <si>
    <t>item no.52</t>
  </si>
  <si>
    <t>item no.53</t>
  </si>
  <si>
    <t>item no.54</t>
  </si>
  <si>
    <t>item no.55</t>
  </si>
  <si>
    <t>item no.56</t>
  </si>
  <si>
    <t>item no.57</t>
  </si>
  <si>
    <t>Cum</t>
  </si>
  <si>
    <t>Each</t>
  </si>
  <si>
    <t>Supplying &amp; drawing following sizes of FRLS PVC insulated copper conductor, single core cable in  the existing surface / recessed steel / PVC conduit as reqd.</t>
  </si>
  <si>
    <t>3 x 4 Sq.mm..</t>
  </si>
  <si>
    <t xml:space="preserve">Supplying and fixing metal box of following sizes ( nominal size ) on surface or in recess with suitable size of phenolic laminated sheet cover in the front I/c painting etc as reqd. </t>
  </si>
  <si>
    <t>180 mm x 100 mm x 60 mm deep</t>
  </si>
  <si>
    <t>Providing and fixing following sizes of PVC casing and capping on surface as reqd.</t>
  </si>
  <si>
    <t>20 x 12 mm</t>
  </si>
  <si>
    <t>25 x 16 mm</t>
  </si>
  <si>
    <t>Dismantling and refixing of switch / socket /regulator I/c cleaning, connecting, commissioning etc as reqd.</t>
  </si>
  <si>
    <t xml:space="preserve">Fixing of RJ-45 modular box with cover plate or I/o box for internet  on surface/ recessed cutting the wall making good the same as required. ( box and cover plate will be supplied by dept.) </t>
  </si>
  <si>
    <t>Direct in ground I/c excavation, sand cushioning, protective covering and refilling the trench etc. as reqd.</t>
  </si>
  <si>
    <t>In open duct</t>
  </si>
  <si>
    <t>On surface with MS clamp</t>
  </si>
  <si>
    <t>Mtr.</t>
  </si>
  <si>
    <t>Nos.</t>
  </si>
  <si>
    <t>Providing, laying and fixing following dia G.I. pipe (medium class) in ground complete with G.I. fittings including trenching (75 cm deep)and re-filling etc as required</t>
  </si>
  <si>
    <t>80 mm</t>
  </si>
  <si>
    <t>Supplying and fixing suitable size GI/ plastic box with modular plate and cover in front on surface or in recess, including providing and fixing 6 pin 5/6 &amp; 15/16 A modular socket outlet and 15/16 A modular switch, connections etc. as required.</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</si>
  <si>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</si>
  <si>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</si>
  <si>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</si>
  <si>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End cap </t>
  </si>
  <si>
    <t>separation partitions</t>
  </si>
  <si>
    <t>Joints for 85mm width cover</t>
  </si>
  <si>
    <t>base joints</t>
  </si>
  <si>
    <t>Supply and fixing of 32 x 20 mm DLP mini- trunking  white-system with independent cover  etc. as required complete.</t>
  </si>
  <si>
    <t xml:space="preserve">Supply and fixing of following accessories suitable for 32 mm x 20 mm size  plastic trunking white system. </t>
  </si>
  <si>
    <t>internal / external angle</t>
  </si>
  <si>
    <t>changeable flat angle</t>
  </si>
  <si>
    <t>flat junction</t>
  </si>
  <si>
    <t>Supply and fixing of 32 x 12.5 mm DLP mini- trunking  white-system with independent cover etc. as required complete.</t>
  </si>
  <si>
    <t xml:space="preserve">Supply and fixing of following accessories suitable for 32 mm x 12.5 mm size  plastic trunking white system. </t>
  </si>
  <si>
    <t>S &amp; F following size of steel flexible pipe alongwith the accessories on surface etc as required.</t>
  </si>
  <si>
    <t>40 mm</t>
  </si>
  <si>
    <t>Supply  and laying of HDPE pipe ISI mark of 40 mm (8Kg / cm²) size outer dia, 2mm thick I/c cartage loading &amp; unloading etc. as reqd.</t>
  </si>
  <si>
    <t>In Pipe</t>
  </si>
  <si>
    <t xml:space="preserve">Laying UTP cable enhanced cat 5/ cat 6/ fiber cable in existing steel conduit pipe/GI pipe raceway/ HDPE pipe / RCC pipe as reqd. the cost shall also include numbering of networking wire from room to rack as reqd. (wire will be supplied by dept) </t>
  </si>
  <si>
    <t>Dismentaling and refixing of wooden board of any sizess on surface  or in recessed etc as reqd.</t>
  </si>
  <si>
    <r>
      <t>Fixing of RJ-45 modular box with cover plate or I/o box for internet  on surface/ recessed cutting the wall making good the same as required. ( box and cover plate will be supplied by dept.)</t>
    </r>
    <r>
      <rPr>
        <b/>
        <sz val="11"/>
        <color indexed="8"/>
        <rFont val="Arial Narrow"/>
        <family val="2"/>
      </rPr>
      <t xml:space="preserve"> </t>
    </r>
  </si>
  <si>
    <t>Component</t>
  </si>
  <si>
    <t xml:space="preserve">Supplying and fixing cable route marker with 10 cm X 10 cm X 5 mm thick G.I. plate with inscription there on, bolted /welded to 35 mm X 35 mm X 6 mm angle iron, 60 cm long and fixing the same in ground as required.
</t>
  </si>
  <si>
    <t xml:space="preserve">Excavation for cable trenches in soft soil, depth upto 1.2 m including dressing of sides lift upto 1.5 m, including getting out the excavated soil, refilling with sand and or good soil after laying of  cable/ pipe etc in layers of 20 cm, ramming, watering and disposal of surplus excavated soil as directed, within a lead of 50 metres. 
</t>
  </si>
  <si>
    <t>Providing brick work (in width 225 mm or more) with F.P.S. bricks of class designation 7.5 in cement mortar 1:4 (1 cement : 4 coarse sand) at all levels.</t>
  </si>
  <si>
    <t>Providing 15mm thick cement plaster of mix 1:4 (1 cement : 4 fine sand) at all levels.</t>
  </si>
  <si>
    <t xml:space="preserve">Providing, laying and fixing following dia G.I. pipe (medium class) in ground complete with G.I. fittings including trenching (75 cm deep)and re-filling etc as required 
</t>
  </si>
  <si>
    <t>Supply  of permanently iubricated [PLB] HDPE DUCT pipe [ISI mark] IS:2530 with inner silicon lubricant layer of following OD40/ID33 mm size (6 Kg/cm2), 2mm thick I/c cartage loading &amp; unloading etc. as reqd.</t>
  </si>
  <si>
    <t>Laying of one number Permanently lubricated [PLB] HDPE DUCT pipe [ISI mark] IS:4984:2016 of following OD40/ID33 MM SIZE (6 KG/CM2), direct in ground below upto 3.5 mtr. By HDD Machine as complete as required including submitting drawing details in the department for the same.</t>
  </si>
  <si>
    <t>Supplying, installation DLP mini- trunking 32mm x 20mm and accessories white-system with independent cover- without central partion etc. as reqd.</t>
  </si>
  <si>
    <t>Mini- trunking</t>
  </si>
  <si>
    <t>End cap left or right</t>
  </si>
  <si>
    <t>Internal/ external angle</t>
  </si>
  <si>
    <t xml:space="preserve">Flat angle </t>
  </si>
  <si>
    <t>Flat junction</t>
  </si>
  <si>
    <t>Tender Inviting Authority: Dean of Infrastructure and Planning,IIT Kanpur</t>
  </si>
  <si>
    <t>Contract No:   Network/10/03/02023-1</t>
  </si>
  <si>
    <t>Name of Work: Various works related to Internet cables for under construction/newly commissoned buildings for academic and residential areas in IITK</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</si>
</sst>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name val="Arial Narrow"/>
      <family val="2"/>
    </font>
    <font>
      <b/>
      <sz val="11"/>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indexed="8"/>
      <name val="Arial Narrow"/>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color theme="1"/>
      <name val="Arial Narrow"/>
      <family val="2"/>
    </font>
    <font>
      <sz val="11"/>
      <color rgb="FF000000"/>
      <name val="Arial Narrow"/>
      <family val="2"/>
    </font>
    <font>
      <sz val="10"/>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top style="thin"/>
      <bottom style="thin"/>
    </border>
    <border>
      <left/>
      <right style="thin"/>
      <top/>
      <bottom style="thin"/>
    </border>
    <border>
      <left style="thin"/>
      <right>
        <color indexed="63"/>
      </right>
      <top style="thin"/>
      <bottom style="thin"/>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4"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xf>
    <xf numFmtId="2" fontId="4" fillId="0" borderId="16" xfId="0" applyNumberFormat="1"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49" fontId="4" fillId="0" borderId="16" xfId="0" applyNumberFormat="1" applyFont="1" applyFill="1" applyBorder="1" applyAlignment="1">
      <alignment horizontal="center" vertical="top"/>
    </xf>
    <xf numFmtId="0" fontId="23" fillId="0" borderId="16" xfId="56" applyNumberFormat="1" applyFont="1" applyFill="1" applyBorder="1" applyAlignment="1">
      <alignment horizontal="center" vertical="top" wrapText="1"/>
      <protection/>
    </xf>
    <xf numFmtId="2" fontId="7" fillId="34" borderId="11" xfId="56" applyNumberFormat="1" applyFont="1" applyFill="1" applyBorder="1" applyAlignment="1" applyProtection="1">
      <alignment horizontal="right" vertical="top"/>
      <protection locked="0"/>
    </xf>
    <xf numFmtId="2" fontId="7" fillId="34" borderId="11" xfId="56" applyNumberFormat="1" applyFont="1" applyFill="1" applyBorder="1" applyAlignment="1" applyProtection="1">
      <alignment horizontal="right" vertical="top" wrapText="1"/>
      <protection locked="0"/>
    </xf>
    <xf numFmtId="2" fontId="7" fillId="34" borderId="12" xfId="56" applyNumberFormat="1" applyFont="1" applyFill="1" applyBorder="1" applyAlignment="1" applyProtection="1">
      <alignment horizontal="right" vertical="top" wrapText="1"/>
      <protection locked="0"/>
    </xf>
    <xf numFmtId="2" fontId="7" fillId="34" borderId="16" xfId="59" applyNumberFormat="1" applyFont="1" applyFill="1" applyBorder="1" applyAlignment="1">
      <alignment horizontal="right" vertical="top"/>
      <protection/>
    </xf>
    <xf numFmtId="2" fontId="7" fillId="34" borderId="18" xfId="58" applyNumberFormat="1" applyFont="1" applyFill="1" applyBorder="1" applyAlignment="1">
      <alignment horizontal="right" vertical="top"/>
      <protection/>
    </xf>
    <xf numFmtId="0" fontId="4" fillId="34" borderId="16" xfId="59" applyNumberFormat="1" applyFont="1" applyFill="1" applyBorder="1" applyAlignment="1">
      <alignment vertical="top" wrapText="1"/>
      <protection/>
    </xf>
    <xf numFmtId="0" fontId="25" fillId="0" borderId="16" xfId="0" applyFont="1" applyFill="1" applyBorder="1" applyAlignment="1">
      <alignment horizontal="justify" vertical="top" wrapText="1"/>
    </xf>
    <xf numFmtId="0" fontId="65" fillId="0" borderId="16" xfId="0" applyFont="1" applyFill="1" applyBorder="1" applyAlignment="1">
      <alignment horizontal="justify" vertical="top" wrapText="1"/>
    </xf>
    <xf numFmtId="0" fontId="66" fillId="0" borderId="22" xfId="0" applyFont="1" applyFill="1" applyBorder="1" applyAlignment="1">
      <alignment horizontal="justify" vertical="top" wrapText="1"/>
    </xf>
    <xf numFmtId="0" fontId="66" fillId="0" borderId="23" xfId="0" applyFont="1" applyFill="1" applyBorder="1" applyAlignment="1">
      <alignment horizontal="justify" vertical="top" wrapText="1"/>
    </xf>
    <xf numFmtId="0" fontId="66" fillId="0" borderId="16" xfId="0" applyFont="1" applyFill="1" applyBorder="1" applyAlignment="1">
      <alignment horizontal="justify" vertical="top" wrapText="1"/>
    </xf>
    <xf numFmtId="0" fontId="66" fillId="0" borderId="16" xfId="0" applyFont="1" applyFill="1" applyBorder="1" applyAlignment="1">
      <alignment horizontal="justify" vertical="justify" wrapText="1"/>
    </xf>
    <xf numFmtId="0" fontId="67" fillId="0" borderId="16" xfId="0" applyFont="1" applyFill="1" applyBorder="1" applyAlignment="1">
      <alignment horizontal="justify" vertical="top" wrapText="1"/>
    </xf>
    <xf numFmtId="0" fontId="67" fillId="0" borderId="16" xfId="0" applyFont="1" applyFill="1" applyBorder="1" applyAlignment="1">
      <alignment horizontal="justify" vertical="center" wrapText="1"/>
    </xf>
    <xf numFmtId="0" fontId="7" fillId="35" borderId="13" xfId="59" applyNumberFormat="1" applyFont="1" applyFill="1" applyBorder="1" applyAlignment="1" applyProtection="1">
      <alignment horizontal="left" vertical="top"/>
      <protection locked="0"/>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34" borderId="25" xfId="56" applyNumberFormat="1" applyFont="1" applyFill="1" applyBorder="1" applyAlignment="1" applyProtection="1">
      <alignment horizontal="center" vertical="top"/>
      <protection/>
    </xf>
    <xf numFmtId="0" fontId="7" fillId="34" borderId="22" xfId="56" applyNumberFormat="1" applyFont="1" applyFill="1" applyBorder="1" applyAlignment="1" applyProtection="1">
      <alignment horizontal="center" vertical="top"/>
      <protection/>
    </xf>
    <xf numFmtId="0" fontId="7" fillId="0" borderId="22"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0"/>
  <sheetViews>
    <sheetView showGridLines="0" zoomScale="115" zoomScaleNormal="115" zoomScalePageLayoutView="0" workbookViewId="0" topLeftCell="A27">
      <selection activeCell="A31" sqref="A3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88" t="str">
        <f>B2&amp;" BoQ"</f>
        <v>Percentage BoQ</v>
      </c>
      <c r="B1" s="88"/>
      <c r="C1" s="88"/>
      <c r="D1" s="88"/>
      <c r="E1" s="88"/>
      <c r="F1" s="88"/>
      <c r="G1" s="88"/>
      <c r="H1" s="88"/>
      <c r="I1" s="88"/>
      <c r="J1" s="88"/>
      <c r="K1" s="88"/>
      <c r="L1" s="8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9" t="s">
        <v>163</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10"/>
      <c r="IF4" s="10"/>
      <c r="IG4" s="10"/>
      <c r="IH4" s="10"/>
      <c r="II4" s="10"/>
    </row>
    <row r="5" spans="1:243" s="9" customFormat="1" ht="38.25" customHeight="1">
      <c r="A5" s="89" t="s">
        <v>165</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10"/>
      <c r="IF5" s="10"/>
      <c r="IG5" s="10"/>
      <c r="IH5" s="10"/>
      <c r="II5" s="10"/>
    </row>
    <row r="6" spans="1:243" s="9" customFormat="1" ht="30.75" customHeight="1">
      <c r="A6" s="89" t="s">
        <v>164</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10"/>
      <c r="IF6" s="10"/>
      <c r="IG6" s="10"/>
      <c r="IH6" s="10"/>
      <c r="II6" s="10"/>
    </row>
    <row r="7" spans="1:243" s="9" customFormat="1" ht="29.25" customHeight="1" hidden="1">
      <c r="A7" s="90" t="s">
        <v>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10"/>
      <c r="IF7" s="10"/>
      <c r="IG7" s="10"/>
      <c r="IH7" s="10"/>
      <c r="II7" s="10"/>
    </row>
    <row r="8" spans="1:243" s="12" customFormat="1" ht="58.5" customHeight="1">
      <c r="A8" s="11" t="s">
        <v>50</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86" t="s">
        <v>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63">
        <v>7</v>
      </c>
      <c r="BB12" s="63">
        <v>54</v>
      </c>
      <c r="BC12" s="63">
        <v>8</v>
      </c>
      <c r="IE12" s="18"/>
      <c r="IF12" s="18"/>
      <c r="IG12" s="18"/>
      <c r="IH12" s="18"/>
      <c r="II12" s="18"/>
    </row>
    <row r="13" spans="1:243" s="17" customFormat="1" ht="18">
      <c r="A13" s="63">
        <v>1</v>
      </c>
      <c r="B13" s="65" t="s">
        <v>149</v>
      </c>
      <c r="C13" s="62"/>
      <c r="D13" s="81"/>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5"/>
      <c r="IA13" s="17">
        <v>1</v>
      </c>
      <c r="IB13" s="17" t="s">
        <v>149</v>
      </c>
      <c r="IE13" s="18"/>
      <c r="IF13" s="18"/>
      <c r="IG13" s="18"/>
      <c r="IH13" s="18"/>
      <c r="II13" s="18"/>
    </row>
    <row r="14" spans="1:243" s="22" customFormat="1" ht="82.5">
      <c r="A14" s="58">
        <v>1.01</v>
      </c>
      <c r="B14" s="72" t="s">
        <v>111</v>
      </c>
      <c r="C14" s="39" t="s">
        <v>53</v>
      </c>
      <c r="D14" s="81"/>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5"/>
      <c r="IA14" s="22">
        <v>1.01</v>
      </c>
      <c r="IB14" s="22" t="s">
        <v>111</v>
      </c>
      <c r="IC14" s="22" t="s">
        <v>53</v>
      </c>
      <c r="IE14" s="23"/>
      <c r="IF14" s="23" t="s">
        <v>34</v>
      </c>
      <c r="IG14" s="23" t="s">
        <v>35</v>
      </c>
      <c r="IH14" s="23">
        <v>10</v>
      </c>
      <c r="II14" s="23" t="s">
        <v>36</v>
      </c>
    </row>
    <row r="15" spans="1:243" s="22" customFormat="1" ht="35.25" customHeight="1">
      <c r="A15" s="58">
        <v>1.02</v>
      </c>
      <c r="B15" s="72" t="s">
        <v>112</v>
      </c>
      <c r="C15" s="39" t="s">
        <v>54</v>
      </c>
      <c r="D15" s="59">
        <v>50</v>
      </c>
      <c r="E15" s="64" t="s">
        <v>123</v>
      </c>
      <c r="F15" s="60">
        <v>213.13</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2"/>
      <c r="BA15" s="42">
        <f>ROUND(total_amount_ba($B$2,$D$2,D15,F15,J15,K15,M15),0)</f>
        <v>10657</v>
      </c>
      <c r="BB15" s="53">
        <f>BA15+SUM(N15:AZ15)</f>
        <v>10657</v>
      </c>
      <c r="BC15" s="50" t="str">
        <f>SpellNumber(L15,BB15)</f>
        <v>INR  Ten Thousand Six Hundred &amp; Fifty Seven  Only</v>
      </c>
      <c r="IA15" s="22">
        <v>1.02</v>
      </c>
      <c r="IB15" s="22" t="s">
        <v>112</v>
      </c>
      <c r="IC15" s="22" t="s">
        <v>54</v>
      </c>
      <c r="ID15" s="22">
        <v>50</v>
      </c>
      <c r="IE15" s="23" t="s">
        <v>123</v>
      </c>
      <c r="IF15" s="23" t="s">
        <v>40</v>
      </c>
      <c r="IG15" s="23" t="s">
        <v>35</v>
      </c>
      <c r="IH15" s="23">
        <v>123.223</v>
      </c>
      <c r="II15" s="23" t="s">
        <v>37</v>
      </c>
    </row>
    <row r="16" spans="1:243" s="22" customFormat="1" ht="82.5">
      <c r="A16" s="58">
        <v>1.03</v>
      </c>
      <c r="B16" s="73" t="s">
        <v>125</v>
      </c>
      <c r="C16" s="39" t="s">
        <v>55</v>
      </c>
      <c r="D16" s="81"/>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5"/>
      <c r="IA16" s="22">
        <v>1.03</v>
      </c>
      <c r="IB16" s="22" t="s">
        <v>125</v>
      </c>
      <c r="IC16" s="22" t="s">
        <v>55</v>
      </c>
      <c r="IE16" s="23"/>
      <c r="IF16" s="23" t="s">
        <v>41</v>
      </c>
      <c r="IG16" s="23" t="s">
        <v>42</v>
      </c>
      <c r="IH16" s="23">
        <v>213</v>
      </c>
      <c r="II16" s="23" t="s">
        <v>37</v>
      </c>
    </row>
    <row r="17" spans="1:243" s="22" customFormat="1" ht="28.5">
      <c r="A17" s="58">
        <v>2</v>
      </c>
      <c r="B17" s="73" t="s">
        <v>126</v>
      </c>
      <c r="C17" s="39" t="s">
        <v>64</v>
      </c>
      <c r="D17" s="59">
        <v>85</v>
      </c>
      <c r="E17" s="64" t="s">
        <v>123</v>
      </c>
      <c r="F17" s="60">
        <v>950.93</v>
      </c>
      <c r="G17" s="40"/>
      <c r="H17" s="24"/>
      <c r="I17" s="47" t="s">
        <v>38</v>
      </c>
      <c r="J17" s="48">
        <f>IF(I17="Less(-)",-1,1)</f>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2"/>
      <c r="BA17" s="42">
        <f>ROUND(total_amount_ba($B$2,$D$2,D17,F17,J17,K17,M17),0)</f>
        <v>80829</v>
      </c>
      <c r="BB17" s="53">
        <f>BA17+SUM(N17:AZ17)</f>
        <v>80829</v>
      </c>
      <c r="BC17" s="50" t="str">
        <f>SpellNumber(L17,BB17)</f>
        <v>INR  Eighty Thousand Eight Hundred &amp; Twenty Nine  Only</v>
      </c>
      <c r="IA17" s="22">
        <v>2</v>
      </c>
      <c r="IB17" s="22" t="s">
        <v>126</v>
      </c>
      <c r="IC17" s="22" t="s">
        <v>64</v>
      </c>
      <c r="ID17" s="22">
        <v>85</v>
      </c>
      <c r="IE17" s="23" t="s">
        <v>123</v>
      </c>
      <c r="IF17" s="23"/>
      <c r="IG17" s="23"/>
      <c r="IH17" s="23"/>
      <c r="II17" s="23"/>
    </row>
    <row r="18" spans="1:243" s="22" customFormat="1" ht="82.5">
      <c r="A18" s="58">
        <v>2.01</v>
      </c>
      <c r="B18" s="74" t="s">
        <v>113</v>
      </c>
      <c r="C18" s="39" t="s">
        <v>56</v>
      </c>
      <c r="D18" s="81"/>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5"/>
      <c r="IA18" s="22">
        <v>2.01</v>
      </c>
      <c r="IB18" s="22" t="s">
        <v>113</v>
      </c>
      <c r="IC18" s="22" t="s">
        <v>56</v>
      </c>
      <c r="IE18" s="23"/>
      <c r="IF18" s="23"/>
      <c r="IG18" s="23"/>
      <c r="IH18" s="23"/>
      <c r="II18" s="23"/>
    </row>
    <row r="19" spans="1:243" s="22" customFormat="1" ht="28.5">
      <c r="A19" s="58">
        <v>2.02</v>
      </c>
      <c r="B19" s="75" t="s">
        <v>114</v>
      </c>
      <c r="C19" s="39" t="s">
        <v>65</v>
      </c>
      <c r="D19" s="59">
        <v>16</v>
      </c>
      <c r="E19" s="64" t="s">
        <v>124</v>
      </c>
      <c r="F19" s="60">
        <v>253.49</v>
      </c>
      <c r="G19" s="40"/>
      <c r="H19" s="24"/>
      <c r="I19" s="47" t="s">
        <v>38</v>
      </c>
      <c r="J19" s="48">
        <f aca="true" t="shared" si="0" ref="J19:J46">IF(I19="Less(-)",-1,1)</f>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2"/>
      <c r="BA19" s="42">
        <f aca="true" t="shared" si="1" ref="BA19:BA46">ROUND(total_amount_ba($B$2,$D$2,D19,F19,J19,K19,M19),0)</f>
        <v>4056</v>
      </c>
      <c r="BB19" s="53">
        <f aca="true" t="shared" si="2" ref="BB19:BB46">BA19+SUM(N19:AZ19)</f>
        <v>4056</v>
      </c>
      <c r="BC19" s="50" t="str">
        <f aca="true" t="shared" si="3" ref="BC19:BC46">SpellNumber(L19,BB19)</f>
        <v>INR  Four Thousand  &amp;Fifty Six  Only</v>
      </c>
      <c r="IA19" s="22">
        <v>2.02</v>
      </c>
      <c r="IB19" s="22" t="s">
        <v>114</v>
      </c>
      <c r="IC19" s="22" t="s">
        <v>65</v>
      </c>
      <c r="ID19" s="22">
        <v>16</v>
      </c>
      <c r="IE19" s="23" t="s">
        <v>124</v>
      </c>
      <c r="IF19" s="23"/>
      <c r="IG19" s="23"/>
      <c r="IH19" s="23"/>
      <c r="II19" s="23"/>
    </row>
    <row r="20" spans="1:243" s="22" customFormat="1" ht="115.5">
      <c r="A20" s="58">
        <v>2.03</v>
      </c>
      <c r="B20" s="75" t="s">
        <v>127</v>
      </c>
      <c r="C20" s="39" t="s">
        <v>66</v>
      </c>
      <c r="D20" s="59">
        <v>4</v>
      </c>
      <c r="E20" s="64" t="s">
        <v>124</v>
      </c>
      <c r="F20" s="60">
        <v>606.3</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2"/>
      <c r="BA20" s="42">
        <f t="shared" si="1"/>
        <v>2425</v>
      </c>
      <c r="BB20" s="53">
        <f t="shared" si="2"/>
        <v>2425</v>
      </c>
      <c r="BC20" s="50" t="str">
        <f t="shared" si="3"/>
        <v>INR  Two Thousand Four Hundred &amp; Twenty Five  Only</v>
      </c>
      <c r="IA20" s="22">
        <v>2.03</v>
      </c>
      <c r="IB20" s="22" t="s">
        <v>127</v>
      </c>
      <c r="IC20" s="22" t="s">
        <v>66</v>
      </c>
      <c r="ID20" s="22">
        <v>4</v>
      </c>
      <c r="IE20" s="23" t="s">
        <v>124</v>
      </c>
      <c r="IF20" s="23"/>
      <c r="IG20" s="23"/>
      <c r="IH20" s="23"/>
      <c r="II20" s="23"/>
    </row>
    <row r="21" spans="1:243" s="22" customFormat="1" ht="30.75" customHeight="1">
      <c r="A21" s="58">
        <v>2.04</v>
      </c>
      <c r="B21" s="76" t="s">
        <v>128</v>
      </c>
      <c r="C21" s="39" t="s">
        <v>57</v>
      </c>
      <c r="D21" s="59">
        <v>280</v>
      </c>
      <c r="E21" s="64" t="s">
        <v>123</v>
      </c>
      <c r="F21" s="60">
        <v>1103.95</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2"/>
      <c r="BA21" s="42">
        <f t="shared" si="1"/>
        <v>309106</v>
      </c>
      <c r="BB21" s="53">
        <f t="shared" si="2"/>
        <v>309106</v>
      </c>
      <c r="BC21" s="50" t="str">
        <f t="shared" si="3"/>
        <v>INR  Three Lakh Nine Thousand One Hundred &amp; Six  Only</v>
      </c>
      <c r="IA21" s="22">
        <v>2.04</v>
      </c>
      <c r="IB21" s="22" t="s">
        <v>128</v>
      </c>
      <c r="IC21" s="22" t="s">
        <v>57</v>
      </c>
      <c r="ID21" s="22">
        <v>280</v>
      </c>
      <c r="IE21" s="23" t="s">
        <v>123</v>
      </c>
      <c r="IF21" s="23" t="s">
        <v>34</v>
      </c>
      <c r="IG21" s="23" t="s">
        <v>43</v>
      </c>
      <c r="IH21" s="23">
        <v>10</v>
      </c>
      <c r="II21" s="23" t="s">
        <v>37</v>
      </c>
    </row>
    <row r="22" spans="1:243" s="22" customFormat="1" ht="66">
      <c r="A22" s="58">
        <v>2.05</v>
      </c>
      <c r="B22" s="76" t="s">
        <v>129</v>
      </c>
      <c r="C22" s="39" t="s">
        <v>67</v>
      </c>
      <c r="D22" s="81"/>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5"/>
      <c r="IA22" s="22">
        <v>2.05</v>
      </c>
      <c r="IB22" s="22" t="s">
        <v>129</v>
      </c>
      <c r="IC22" s="22" t="s">
        <v>67</v>
      </c>
      <c r="IE22" s="23"/>
      <c r="IF22" s="23"/>
      <c r="IG22" s="23"/>
      <c r="IH22" s="23"/>
      <c r="II22" s="23"/>
    </row>
    <row r="23" spans="1:243" s="22" customFormat="1" ht="42.75">
      <c r="A23" s="58">
        <v>2.06</v>
      </c>
      <c r="B23" s="76" t="s">
        <v>130</v>
      </c>
      <c r="C23" s="39" t="s">
        <v>58</v>
      </c>
      <c r="D23" s="59">
        <v>280</v>
      </c>
      <c r="E23" s="64" t="s">
        <v>123</v>
      </c>
      <c r="F23" s="60">
        <v>487.31</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2"/>
      <c r="BA23" s="42">
        <f t="shared" si="1"/>
        <v>136447</v>
      </c>
      <c r="BB23" s="53">
        <f t="shared" si="2"/>
        <v>136447</v>
      </c>
      <c r="BC23" s="50" t="str">
        <f t="shared" si="3"/>
        <v>INR  One Lakh Thirty Six Thousand Four Hundred &amp; Forty Seven  Only</v>
      </c>
      <c r="IA23" s="22">
        <v>2.06</v>
      </c>
      <c r="IB23" s="22" t="s">
        <v>130</v>
      </c>
      <c r="IC23" s="22" t="s">
        <v>58</v>
      </c>
      <c r="ID23" s="22">
        <v>280</v>
      </c>
      <c r="IE23" s="23" t="s">
        <v>123</v>
      </c>
      <c r="IF23" s="23" t="s">
        <v>40</v>
      </c>
      <c r="IG23" s="23" t="s">
        <v>35</v>
      </c>
      <c r="IH23" s="23">
        <v>123.223</v>
      </c>
      <c r="II23" s="23" t="s">
        <v>37</v>
      </c>
    </row>
    <row r="24" spans="1:243" s="22" customFormat="1" ht="28.5">
      <c r="A24" s="58">
        <v>2.07</v>
      </c>
      <c r="B24" s="76" t="s">
        <v>131</v>
      </c>
      <c r="C24" s="39" t="s">
        <v>68</v>
      </c>
      <c r="D24" s="59">
        <v>15</v>
      </c>
      <c r="E24" s="64" t="s">
        <v>124</v>
      </c>
      <c r="F24" s="60">
        <v>218.31</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2"/>
      <c r="BA24" s="42">
        <f t="shared" si="1"/>
        <v>3275</v>
      </c>
      <c r="BB24" s="53">
        <f t="shared" si="2"/>
        <v>3275</v>
      </c>
      <c r="BC24" s="50" t="str">
        <f t="shared" si="3"/>
        <v>INR  Three Thousand Two Hundred &amp; Seventy Five  Only</v>
      </c>
      <c r="IA24" s="22">
        <v>2.07</v>
      </c>
      <c r="IB24" s="22" t="s">
        <v>131</v>
      </c>
      <c r="IC24" s="22" t="s">
        <v>68</v>
      </c>
      <c r="ID24" s="22">
        <v>15</v>
      </c>
      <c r="IE24" s="23" t="s">
        <v>124</v>
      </c>
      <c r="IF24" s="23" t="s">
        <v>44</v>
      </c>
      <c r="IG24" s="23" t="s">
        <v>45</v>
      </c>
      <c r="IH24" s="23">
        <v>10</v>
      </c>
      <c r="II24" s="23" t="s">
        <v>37</v>
      </c>
    </row>
    <row r="25" spans="1:243" s="22" customFormat="1" ht="28.5">
      <c r="A25" s="58">
        <v>2.08</v>
      </c>
      <c r="B25" s="76" t="s">
        <v>132</v>
      </c>
      <c r="C25" s="39" t="s">
        <v>69</v>
      </c>
      <c r="D25" s="59">
        <v>24</v>
      </c>
      <c r="E25" s="64" t="s">
        <v>123</v>
      </c>
      <c r="F25" s="60">
        <v>292.8</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2"/>
      <c r="BA25" s="42">
        <f t="shared" si="1"/>
        <v>7027</v>
      </c>
      <c r="BB25" s="53">
        <f t="shared" si="2"/>
        <v>7027</v>
      </c>
      <c r="BC25" s="50" t="str">
        <f t="shared" si="3"/>
        <v>INR  Seven Thousand  &amp;Twenty Seven  Only</v>
      </c>
      <c r="IA25" s="22">
        <v>2.08</v>
      </c>
      <c r="IB25" s="22" t="s">
        <v>132</v>
      </c>
      <c r="IC25" s="22" t="s">
        <v>69</v>
      </c>
      <c r="ID25" s="22">
        <v>24</v>
      </c>
      <c r="IE25" s="23" t="s">
        <v>123</v>
      </c>
      <c r="IF25" s="23"/>
      <c r="IG25" s="23"/>
      <c r="IH25" s="23"/>
      <c r="II25" s="23"/>
    </row>
    <row r="26" spans="1:243" s="22" customFormat="1" ht="33.75" customHeight="1">
      <c r="A26" s="58">
        <v>2.09</v>
      </c>
      <c r="B26" s="76" t="s">
        <v>133</v>
      </c>
      <c r="C26" s="39" t="s">
        <v>70</v>
      </c>
      <c r="D26" s="59">
        <v>50</v>
      </c>
      <c r="E26" s="64" t="s">
        <v>124</v>
      </c>
      <c r="F26" s="60">
        <v>253.49</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2"/>
      <c r="BA26" s="42">
        <f>ROUND(total_amount_ba($B$2,$D$2,D26,F26,J26,K26,M26),0)</f>
        <v>12675</v>
      </c>
      <c r="BB26" s="53">
        <f>BA26+SUM(N26:AZ26)</f>
        <v>12675</v>
      </c>
      <c r="BC26" s="50" t="str">
        <f>SpellNumber(L26,BB26)</f>
        <v>INR  Twelve Thousand Six Hundred &amp; Seventy Five  Only</v>
      </c>
      <c r="IA26" s="22">
        <v>2.09</v>
      </c>
      <c r="IB26" s="22" t="s">
        <v>133</v>
      </c>
      <c r="IC26" s="22" t="s">
        <v>70</v>
      </c>
      <c r="ID26" s="22">
        <v>50</v>
      </c>
      <c r="IE26" s="23" t="s">
        <v>124</v>
      </c>
      <c r="IF26" s="23" t="s">
        <v>41</v>
      </c>
      <c r="IG26" s="23" t="s">
        <v>42</v>
      </c>
      <c r="IH26" s="23">
        <v>213</v>
      </c>
      <c r="II26" s="23" t="s">
        <v>37</v>
      </c>
    </row>
    <row r="27" spans="1:243" s="22" customFormat="1" ht="28.5">
      <c r="A27" s="58">
        <v>2.1</v>
      </c>
      <c r="B27" s="76" t="s">
        <v>134</v>
      </c>
      <c r="C27" s="39" t="s">
        <v>71</v>
      </c>
      <c r="D27" s="59">
        <v>21</v>
      </c>
      <c r="E27" s="64" t="s">
        <v>124</v>
      </c>
      <c r="F27" s="60">
        <v>100.36</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2"/>
      <c r="BA27" s="42">
        <f t="shared" si="1"/>
        <v>2108</v>
      </c>
      <c r="BB27" s="53">
        <f t="shared" si="2"/>
        <v>2108</v>
      </c>
      <c r="BC27" s="50" t="str">
        <f t="shared" si="3"/>
        <v>INR  Two Thousand One Hundred &amp; Eight  Only</v>
      </c>
      <c r="IA27" s="22">
        <v>2.1</v>
      </c>
      <c r="IB27" s="22" t="s">
        <v>134</v>
      </c>
      <c r="IC27" s="22" t="s">
        <v>71</v>
      </c>
      <c r="ID27" s="22">
        <v>21</v>
      </c>
      <c r="IE27" s="23" t="s">
        <v>124</v>
      </c>
      <c r="IF27" s="23"/>
      <c r="IG27" s="23"/>
      <c r="IH27" s="23"/>
      <c r="II27" s="23"/>
    </row>
    <row r="28" spans="1:243" s="22" customFormat="1" ht="66">
      <c r="A28" s="58">
        <v>3</v>
      </c>
      <c r="B28" s="76" t="s">
        <v>135</v>
      </c>
      <c r="C28" s="39" t="s">
        <v>72</v>
      </c>
      <c r="D28" s="59">
        <v>365</v>
      </c>
      <c r="E28" s="64" t="s">
        <v>123</v>
      </c>
      <c r="F28" s="60">
        <v>255.55</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2"/>
      <c r="BA28" s="42">
        <f>ROUND(total_amount_ba($B$2,$D$2,D28,F28,J28,K28,M28),0)</f>
        <v>93276</v>
      </c>
      <c r="BB28" s="53">
        <f>BA28+SUM(N28:AZ28)</f>
        <v>93276</v>
      </c>
      <c r="BC28" s="50" t="str">
        <f>SpellNumber(L28,BB28)</f>
        <v>INR  Ninety Three Thousand Two Hundred &amp; Seventy Six  Only</v>
      </c>
      <c r="IA28" s="22">
        <v>3</v>
      </c>
      <c r="IB28" s="22" t="s">
        <v>135</v>
      </c>
      <c r="IC28" s="22" t="s">
        <v>72</v>
      </c>
      <c r="ID28" s="22">
        <v>365</v>
      </c>
      <c r="IE28" s="23" t="s">
        <v>123</v>
      </c>
      <c r="IF28" s="23"/>
      <c r="IG28" s="23"/>
      <c r="IH28" s="23"/>
      <c r="II28" s="23"/>
    </row>
    <row r="29" spans="1:243" s="22" customFormat="1" ht="66">
      <c r="A29" s="58">
        <v>3.01</v>
      </c>
      <c r="B29" s="76" t="s">
        <v>136</v>
      </c>
      <c r="C29" s="39" t="s">
        <v>73</v>
      </c>
      <c r="D29" s="81"/>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5"/>
      <c r="IA29" s="22">
        <v>3.01</v>
      </c>
      <c r="IB29" s="22" t="s">
        <v>136</v>
      </c>
      <c r="IC29" s="22" t="s">
        <v>73</v>
      </c>
      <c r="IE29" s="23"/>
      <c r="IF29" s="23"/>
      <c r="IG29" s="23"/>
      <c r="IH29" s="23"/>
      <c r="II29" s="23"/>
    </row>
    <row r="30" spans="1:243" s="22" customFormat="1" ht="28.5">
      <c r="A30" s="58">
        <v>3.02</v>
      </c>
      <c r="B30" s="76" t="s">
        <v>131</v>
      </c>
      <c r="C30" s="39" t="s">
        <v>74</v>
      </c>
      <c r="D30" s="59">
        <v>53</v>
      </c>
      <c r="E30" s="64" t="s">
        <v>124</v>
      </c>
      <c r="F30" s="60">
        <v>168.65</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2"/>
      <c r="BA30" s="42">
        <f t="shared" si="1"/>
        <v>8938</v>
      </c>
      <c r="BB30" s="53">
        <f t="shared" si="2"/>
        <v>8938</v>
      </c>
      <c r="BC30" s="50" t="str">
        <f t="shared" si="3"/>
        <v>INR  Eight Thousand Nine Hundred &amp; Thirty Eight  Only</v>
      </c>
      <c r="IA30" s="22">
        <v>3.02</v>
      </c>
      <c r="IB30" s="22" t="s">
        <v>131</v>
      </c>
      <c r="IC30" s="22" t="s">
        <v>74</v>
      </c>
      <c r="ID30" s="22">
        <v>53</v>
      </c>
      <c r="IE30" s="23" t="s">
        <v>124</v>
      </c>
      <c r="IF30" s="23"/>
      <c r="IG30" s="23"/>
      <c r="IH30" s="23"/>
      <c r="II30" s="23"/>
    </row>
    <row r="31" spans="1:243" s="22" customFormat="1" ht="28.5">
      <c r="A31" s="58">
        <v>3.03</v>
      </c>
      <c r="B31" s="76" t="s">
        <v>137</v>
      </c>
      <c r="C31" s="39" t="s">
        <v>59</v>
      </c>
      <c r="D31" s="59">
        <v>19</v>
      </c>
      <c r="E31" s="64" t="s">
        <v>124</v>
      </c>
      <c r="F31" s="60">
        <v>162.44</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2"/>
      <c r="BA31" s="42">
        <f>ROUND(total_amount_ba($B$2,$D$2,D31,F31,J31,K31,M31),0)</f>
        <v>3086</v>
      </c>
      <c r="BB31" s="53">
        <f>BA31+SUM(N31:AZ31)</f>
        <v>3086</v>
      </c>
      <c r="BC31" s="50" t="str">
        <f>SpellNumber(L31,BB31)</f>
        <v>INR  Three Thousand  &amp;Eighty Six  Only</v>
      </c>
      <c r="IA31" s="22">
        <v>3.03</v>
      </c>
      <c r="IB31" s="22" t="s">
        <v>137</v>
      </c>
      <c r="IC31" s="22" t="s">
        <v>59</v>
      </c>
      <c r="ID31" s="22">
        <v>19</v>
      </c>
      <c r="IE31" s="23" t="s">
        <v>124</v>
      </c>
      <c r="IF31" s="23"/>
      <c r="IG31" s="23"/>
      <c r="IH31" s="23"/>
      <c r="II31" s="23"/>
    </row>
    <row r="32" spans="1:243" s="22" customFormat="1" ht="16.5">
      <c r="A32" s="58">
        <v>3.04</v>
      </c>
      <c r="B32" s="76" t="s">
        <v>138</v>
      </c>
      <c r="C32" s="39" t="s">
        <v>75</v>
      </c>
      <c r="D32" s="59">
        <v>4</v>
      </c>
      <c r="E32" s="64" t="s">
        <v>124</v>
      </c>
      <c r="F32" s="60">
        <v>137.61</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2"/>
      <c r="BA32" s="42">
        <f t="shared" si="1"/>
        <v>550</v>
      </c>
      <c r="BB32" s="53">
        <f t="shared" si="2"/>
        <v>550</v>
      </c>
      <c r="BC32" s="50" t="str">
        <f t="shared" si="3"/>
        <v>INR  Five Hundred &amp; Fifty  Only</v>
      </c>
      <c r="IA32" s="22">
        <v>3.04</v>
      </c>
      <c r="IB32" s="22" t="s">
        <v>138</v>
      </c>
      <c r="IC32" s="22" t="s">
        <v>75</v>
      </c>
      <c r="ID32" s="22">
        <v>4</v>
      </c>
      <c r="IE32" s="23" t="s">
        <v>124</v>
      </c>
      <c r="IF32" s="23"/>
      <c r="IG32" s="23"/>
      <c r="IH32" s="23"/>
      <c r="II32" s="23"/>
    </row>
    <row r="33" spans="1:243" s="22" customFormat="1" ht="28.5">
      <c r="A33" s="58">
        <v>3.05</v>
      </c>
      <c r="B33" s="76" t="s">
        <v>139</v>
      </c>
      <c r="C33" s="39" t="s">
        <v>76</v>
      </c>
      <c r="D33" s="59">
        <v>2</v>
      </c>
      <c r="E33" s="64" t="s">
        <v>124</v>
      </c>
      <c r="F33" s="60">
        <v>160.37</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2"/>
      <c r="BA33" s="42">
        <f t="shared" si="1"/>
        <v>321</v>
      </c>
      <c r="BB33" s="53">
        <f t="shared" si="2"/>
        <v>321</v>
      </c>
      <c r="BC33" s="50" t="str">
        <f t="shared" si="3"/>
        <v>INR  Three Hundred &amp; Twenty One  Only</v>
      </c>
      <c r="IA33" s="22">
        <v>3.05</v>
      </c>
      <c r="IB33" s="22" t="s">
        <v>139</v>
      </c>
      <c r="IC33" s="22" t="s">
        <v>76</v>
      </c>
      <c r="ID33" s="22">
        <v>2</v>
      </c>
      <c r="IE33" s="23" t="s">
        <v>124</v>
      </c>
      <c r="IF33" s="23"/>
      <c r="IG33" s="23"/>
      <c r="IH33" s="23"/>
      <c r="II33" s="23"/>
    </row>
    <row r="34" spans="1:243" s="22" customFormat="1" ht="66">
      <c r="A34" s="58">
        <v>4</v>
      </c>
      <c r="B34" s="77" t="s">
        <v>140</v>
      </c>
      <c r="C34" s="39" t="s">
        <v>77</v>
      </c>
      <c r="D34" s="59">
        <v>575</v>
      </c>
      <c r="E34" s="64" t="s">
        <v>123</v>
      </c>
      <c r="F34" s="60">
        <v>192.44</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2"/>
      <c r="BA34" s="42">
        <f>ROUND(total_amount_ba($B$2,$D$2,D34,F34,J34,K34,M34),0)</f>
        <v>110653</v>
      </c>
      <c r="BB34" s="53">
        <f>BA34+SUM(N34:AZ34)</f>
        <v>110653</v>
      </c>
      <c r="BC34" s="50" t="str">
        <f>SpellNumber(L34,BB34)</f>
        <v>INR  One Lakh Ten Thousand Six Hundred &amp; Fifty Three  Only</v>
      </c>
      <c r="IA34" s="22">
        <v>4</v>
      </c>
      <c r="IB34" s="22" t="s">
        <v>140</v>
      </c>
      <c r="IC34" s="22" t="s">
        <v>77</v>
      </c>
      <c r="ID34" s="22">
        <v>575</v>
      </c>
      <c r="IE34" s="23" t="s">
        <v>123</v>
      </c>
      <c r="IF34" s="23"/>
      <c r="IG34" s="23"/>
      <c r="IH34" s="23"/>
      <c r="II34" s="23"/>
    </row>
    <row r="35" spans="1:243" s="22" customFormat="1" ht="48" customHeight="1">
      <c r="A35" s="58">
        <v>4.01</v>
      </c>
      <c r="B35" s="77" t="s">
        <v>141</v>
      </c>
      <c r="C35" s="39" t="s">
        <v>78</v>
      </c>
      <c r="D35" s="81"/>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5"/>
      <c r="IA35" s="22">
        <v>4.01</v>
      </c>
      <c r="IB35" s="22" t="s">
        <v>141</v>
      </c>
      <c r="IC35" s="22" t="s">
        <v>78</v>
      </c>
      <c r="IE35" s="23"/>
      <c r="IF35" s="23"/>
      <c r="IG35" s="23"/>
      <c r="IH35" s="23"/>
      <c r="II35" s="23"/>
    </row>
    <row r="36" spans="1:243" s="22" customFormat="1" ht="19.5" customHeight="1">
      <c r="A36" s="58">
        <v>4.02</v>
      </c>
      <c r="B36" s="77" t="s">
        <v>131</v>
      </c>
      <c r="C36" s="39" t="s">
        <v>79</v>
      </c>
      <c r="D36" s="59">
        <v>90</v>
      </c>
      <c r="E36" s="64" t="s">
        <v>124</v>
      </c>
      <c r="F36" s="60">
        <v>88.98</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2"/>
      <c r="BA36" s="42">
        <f t="shared" si="1"/>
        <v>8008</v>
      </c>
      <c r="BB36" s="53">
        <f t="shared" si="2"/>
        <v>8008</v>
      </c>
      <c r="BC36" s="50" t="str">
        <f t="shared" si="3"/>
        <v>INR  Eight Thousand  &amp;Eight  Only</v>
      </c>
      <c r="IA36" s="22">
        <v>4.02</v>
      </c>
      <c r="IB36" s="22" t="s">
        <v>131</v>
      </c>
      <c r="IC36" s="22" t="s">
        <v>79</v>
      </c>
      <c r="ID36" s="22">
        <v>90</v>
      </c>
      <c r="IE36" s="23" t="s">
        <v>124</v>
      </c>
      <c r="IF36" s="23"/>
      <c r="IG36" s="23"/>
      <c r="IH36" s="23"/>
      <c r="II36" s="23"/>
    </row>
    <row r="37" spans="1:243" s="22" customFormat="1" ht="30.75" customHeight="1">
      <c r="A37" s="58">
        <v>4.03</v>
      </c>
      <c r="B37" s="77" t="s">
        <v>137</v>
      </c>
      <c r="C37" s="39" t="s">
        <v>80</v>
      </c>
      <c r="D37" s="59">
        <v>40</v>
      </c>
      <c r="E37" s="64" t="s">
        <v>124</v>
      </c>
      <c r="F37" s="60">
        <v>114.84</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2"/>
      <c r="BA37" s="42">
        <f t="shared" si="1"/>
        <v>4594</v>
      </c>
      <c r="BB37" s="53">
        <f t="shared" si="2"/>
        <v>4594</v>
      </c>
      <c r="BC37" s="50" t="str">
        <f t="shared" si="3"/>
        <v>INR  Four Thousand Five Hundred &amp; Ninety Four  Only</v>
      </c>
      <c r="IA37" s="22">
        <v>4.03</v>
      </c>
      <c r="IB37" s="22" t="s">
        <v>137</v>
      </c>
      <c r="IC37" s="22" t="s">
        <v>80</v>
      </c>
      <c r="ID37" s="22">
        <v>40</v>
      </c>
      <c r="IE37" s="23" t="s">
        <v>124</v>
      </c>
      <c r="IF37" s="23"/>
      <c r="IG37" s="23"/>
      <c r="IH37" s="23"/>
      <c r="II37" s="23"/>
    </row>
    <row r="38" spans="1:243" s="22" customFormat="1" ht="28.5">
      <c r="A38" s="58">
        <v>4.04</v>
      </c>
      <c r="B38" s="77" t="s">
        <v>138</v>
      </c>
      <c r="C38" s="39" t="s">
        <v>60</v>
      </c>
      <c r="D38" s="59">
        <v>45</v>
      </c>
      <c r="E38" s="64" t="s">
        <v>124</v>
      </c>
      <c r="F38" s="60">
        <v>127.26</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2"/>
      <c r="BA38" s="42">
        <f>ROUND(total_amount_ba($B$2,$D$2,D38,F38,J38,K38,M38),0)</f>
        <v>5727</v>
      </c>
      <c r="BB38" s="53">
        <f>BA38+SUM(N38:AZ38)</f>
        <v>5727</v>
      </c>
      <c r="BC38" s="50" t="str">
        <f>SpellNumber(L38,BB38)</f>
        <v>INR  Five Thousand Seven Hundred &amp; Twenty Seven  Only</v>
      </c>
      <c r="IA38" s="22">
        <v>4.04</v>
      </c>
      <c r="IB38" s="22" t="s">
        <v>138</v>
      </c>
      <c r="IC38" s="22" t="s">
        <v>60</v>
      </c>
      <c r="ID38" s="22">
        <v>45</v>
      </c>
      <c r="IE38" s="23" t="s">
        <v>124</v>
      </c>
      <c r="IF38" s="23"/>
      <c r="IG38" s="23"/>
      <c r="IH38" s="23"/>
      <c r="II38" s="23"/>
    </row>
    <row r="39" spans="1:243" s="22" customFormat="1" ht="28.5">
      <c r="A39" s="60">
        <v>4.05</v>
      </c>
      <c r="B39" s="77" t="s">
        <v>139</v>
      </c>
      <c r="C39" s="39" t="s">
        <v>61</v>
      </c>
      <c r="D39" s="59">
        <v>5</v>
      </c>
      <c r="E39" s="64" t="s">
        <v>124</v>
      </c>
      <c r="F39" s="60">
        <v>162.44</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2"/>
      <c r="BA39" s="42">
        <f t="shared" si="1"/>
        <v>812</v>
      </c>
      <c r="BB39" s="53">
        <f t="shared" si="2"/>
        <v>812</v>
      </c>
      <c r="BC39" s="50" t="str">
        <f t="shared" si="3"/>
        <v>INR  Eight Hundred &amp; Twelve  Only</v>
      </c>
      <c r="IA39" s="22">
        <v>4.05</v>
      </c>
      <c r="IB39" s="22" t="s">
        <v>139</v>
      </c>
      <c r="IC39" s="22" t="s">
        <v>61</v>
      </c>
      <c r="ID39" s="22">
        <v>5</v>
      </c>
      <c r="IE39" s="23" t="s">
        <v>124</v>
      </c>
      <c r="IF39" s="23"/>
      <c r="IG39" s="23"/>
      <c r="IH39" s="23"/>
      <c r="II39" s="23"/>
    </row>
    <row r="40" spans="1:243" s="22" customFormat="1" ht="49.5">
      <c r="A40" s="58">
        <v>4.06</v>
      </c>
      <c r="B40" s="76" t="s">
        <v>142</v>
      </c>
      <c r="C40" s="39" t="s">
        <v>81</v>
      </c>
      <c r="D40" s="81"/>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5"/>
      <c r="IA40" s="22">
        <v>4.06</v>
      </c>
      <c r="IB40" s="22" t="s">
        <v>142</v>
      </c>
      <c r="IC40" s="22" t="s">
        <v>81</v>
      </c>
      <c r="IE40" s="23"/>
      <c r="IF40" s="23"/>
      <c r="IG40" s="23"/>
      <c r="IH40" s="23"/>
      <c r="II40" s="23"/>
    </row>
    <row r="41" spans="1:243" s="22" customFormat="1" ht="28.5">
      <c r="A41" s="58">
        <v>4.07</v>
      </c>
      <c r="B41" s="76" t="s">
        <v>143</v>
      </c>
      <c r="C41" s="39" t="s">
        <v>82</v>
      </c>
      <c r="D41" s="59">
        <v>10</v>
      </c>
      <c r="E41" s="64" t="s">
        <v>124</v>
      </c>
      <c r="F41" s="60">
        <v>139.68</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2"/>
      <c r="BA41" s="42">
        <f t="shared" si="1"/>
        <v>1397</v>
      </c>
      <c r="BB41" s="53">
        <f t="shared" si="2"/>
        <v>1397</v>
      </c>
      <c r="BC41" s="50" t="str">
        <f t="shared" si="3"/>
        <v>INR  One Thousand Three Hundred &amp; Ninety Seven  Only</v>
      </c>
      <c r="IA41" s="22">
        <v>4.07</v>
      </c>
      <c r="IB41" s="22" t="s">
        <v>143</v>
      </c>
      <c r="IC41" s="22" t="s">
        <v>82</v>
      </c>
      <c r="ID41" s="22">
        <v>10</v>
      </c>
      <c r="IE41" s="23" t="s">
        <v>124</v>
      </c>
      <c r="IF41" s="23"/>
      <c r="IG41" s="23"/>
      <c r="IH41" s="23"/>
      <c r="II41" s="23"/>
    </row>
    <row r="42" spans="1:243" s="22" customFormat="1" ht="66">
      <c r="A42" s="58">
        <v>4.08</v>
      </c>
      <c r="B42" s="73" t="s">
        <v>144</v>
      </c>
      <c r="C42" s="39" t="s">
        <v>83</v>
      </c>
      <c r="D42" s="81"/>
      <c r="E42" s="82"/>
      <c r="F42" s="82"/>
      <c r="G42" s="82"/>
      <c r="H42" s="82"/>
      <c r="I42" s="82"/>
      <c r="J42" s="82"/>
      <c r="K42" s="82"/>
      <c r="L42" s="82"/>
      <c r="M42" s="82"/>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4"/>
      <c r="IA42" s="22">
        <v>4.08</v>
      </c>
      <c r="IB42" s="22" t="s">
        <v>144</v>
      </c>
      <c r="IC42" s="22" t="s">
        <v>83</v>
      </c>
      <c r="IE42" s="23"/>
      <c r="IF42" s="23"/>
      <c r="IG42" s="23"/>
      <c r="IH42" s="23"/>
      <c r="II42" s="23"/>
    </row>
    <row r="43" spans="1:243" s="22" customFormat="1" ht="49.5">
      <c r="A43" s="58">
        <v>4.09</v>
      </c>
      <c r="B43" s="73" t="s">
        <v>120</v>
      </c>
      <c r="C43" s="39" t="s">
        <v>84</v>
      </c>
      <c r="D43" s="59">
        <v>691</v>
      </c>
      <c r="E43" s="64" t="s">
        <v>123</v>
      </c>
      <c r="F43" s="60">
        <v>601.12</v>
      </c>
      <c r="G43" s="40"/>
      <c r="H43" s="24"/>
      <c r="I43" s="47" t="s">
        <v>38</v>
      </c>
      <c r="J43" s="48">
        <f t="shared" si="0"/>
        <v>1</v>
      </c>
      <c r="K43" s="24" t="s">
        <v>39</v>
      </c>
      <c r="L43" s="24" t="s">
        <v>4</v>
      </c>
      <c r="M43" s="41"/>
      <c r="N43" s="66"/>
      <c r="O43" s="66"/>
      <c r="P43" s="67"/>
      <c r="Q43" s="66"/>
      <c r="R43" s="66"/>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8"/>
      <c r="BA43" s="69">
        <f t="shared" si="1"/>
        <v>415374</v>
      </c>
      <c r="BB43" s="70">
        <f t="shared" si="2"/>
        <v>415374</v>
      </c>
      <c r="BC43" s="71" t="str">
        <f t="shared" si="3"/>
        <v>INR  Four Lakh Fifteen Thousand Three Hundred &amp; Seventy Four  Only</v>
      </c>
      <c r="IA43" s="22">
        <v>4.09</v>
      </c>
      <c r="IB43" s="22" t="s">
        <v>120</v>
      </c>
      <c r="IC43" s="22" t="s">
        <v>84</v>
      </c>
      <c r="ID43" s="22">
        <v>691</v>
      </c>
      <c r="IE43" s="23" t="s">
        <v>123</v>
      </c>
      <c r="IF43" s="23"/>
      <c r="IG43" s="23"/>
      <c r="IH43" s="23"/>
      <c r="II43" s="23"/>
    </row>
    <row r="44" spans="1:243" s="22" customFormat="1" ht="28.5">
      <c r="A44" s="58">
        <v>4.1</v>
      </c>
      <c r="B44" s="73" t="s">
        <v>145</v>
      </c>
      <c r="C44" s="39" t="s">
        <v>85</v>
      </c>
      <c r="D44" s="59">
        <v>95</v>
      </c>
      <c r="E44" s="64" t="s">
        <v>123</v>
      </c>
      <c r="F44" s="60">
        <v>241.07</v>
      </c>
      <c r="G44" s="40"/>
      <c r="H44" s="24"/>
      <c r="I44" s="47" t="s">
        <v>38</v>
      </c>
      <c r="J44" s="48">
        <f t="shared" si="0"/>
        <v>1</v>
      </c>
      <c r="K44" s="24" t="s">
        <v>39</v>
      </c>
      <c r="L44" s="24" t="s">
        <v>4</v>
      </c>
      <c r="M44" s="41"/>
      <c r="N44" s="66"/>
      <c r="O44" s="66"/>
      <c r="P44" s="67"/>
      <c r="Q44" s="66"/>
      <c r="R44" s="66"/>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8"/>
      <c r="BA44" s="69">
        <f t="shared" si="1"/>
        <v>22902</v>
      </c>
      <c r="BB44" s="70">
        <f t="shared" si="2"/>
        <v>22902</v>
      </c>
      <c r="BC44" s="71" t="str">
        <f t="shared" si="3"/>
        <v>INR  Twenty Two Thousand Nine Hundred &amp; Two  Only</v>
      </c>
      <c r="IA44" s="22">
        <v>4.1</v>
      </c>
      <c r="IB44" s="22" t="s">
        <v>145</v>
      </c>
      <c r="IC44" s="22" t="s">
        <v>85</v>
      </c>
      <c r="ID44" s="22">
        <v>95</v>
      </c>
      <c r="IE44" s="23" t="s">
        <v>123</v>
      </c>
      <c r="IF44" s="23"/>
      <c r="IG44" s="23"/>
      <c r="IH44" s="23"/>
      <c r="II44" s="23"/>
    </row>
    <row r="45" spans="1:243" s="22" customFormat="1" ht="28.5">
      <c r="A45" s="58">
        <v>4.11</v>
      </c>
      <c r="B45" s="73" t="s">
        <v>121</v>
      </c>
      <c r="C45" s="39" t="s">
        <v>86</v>
      </c>
      <c r="D45" s="59">
        <v>20</v>
      </c>
      <c r="E45" s="64" t="s">
        <v>123</v>
      </c>
      <c r="F45" s="60">
        <v>228.65</v>
      </c>
      <c r="G45" s="40"/>
      <c r="H45" s="24"/>
      <c r="I45" s="47" t="s">
        <v>38</v>
      </c>
      <c r="J45" s="48">
        <f>IF(I45="Less(-)",-1,1)</f>
        <v>1</v>
      </c>
      <c r="K45" s="24" t="s">
        <v>39</v>
      </c>
      <c r="L45" s="24" t="s">
        <v>4</v>
      </c>
      <c r="M45" s="41"/>
      <c r="N45" s="66"/>
      <c r="O45" s="66"/>
      <c r="P45" s="67"/>
      <c r="Q45" s="66"/>
      <c r="R45" s="66"/>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8"/>
      <c r="BA45" s="69">
        <f>ROUND(total_amount_ba($B$2,$D$2,D45,F45,J45,K45,M45),0)</f>
        <v>4573</v>
      </c>
      <c r="BB45" s="70">
        <f>BA45+SUM(N45:AZ45)</f>
        <v>4573</v>
      </c>
      <c r="BC45" s="71" t="str">
        <f>SpellNumber(L45,BB45)</f>
        <v>INR  Four Thousand Five Hundred &amp; Seventy Three  Only</v>
      </c>
      <c r="IA45" s="22">
        <v>4.11</v>
      </c>
      <c r="IB45" s="22" t="s">
        <v>121</v>
      </c>
      <c r="IC45" s="22" t="s">
        <v>86</v>
      </c>
      <c r="ID45" s="22">
        <v>20</v>
      </c>
      <c r="IE45" s="23" t="s">
        <v>123</v>
      </c>
      <c r="IF45" s="23"/>
      <c r="IG45" s="23"/>
      <c r="IH45" s="23"/>
      <c r="II45" s="23"/>
    </row>
    <row r="46" spans="1:243" s="22" customFormat="1" ht="28.5">
      <c r="A46" s="60">
        <v>4.12</v>
      </c>
      <c r="B46" s="73" t="s">
        <v>122</v>
      </c>
      <c r="C46" s="39" t="s">
        <v>87</v>
      </c>
      <c r="D46" s="59">
        <v>257</v>
      </c>
      <c r="E46" s="64" t="s">
        <v>123</v>
      </c>
      <c r="F46" s="60">
        <v>316.6</v>
      </c>
      <c r="G46" s="40"/>
      <c r="H46" s="24"/>
      <c r="I46" s="47" t="s">
        <v>38</v>
      </c>
      <c r="J46" s="48">
        <f t="shared" si="0"/>
        <v>1</v>
      </c>
      <c r="K46" s="24" t="s">
        <v>39</v>
      </c>
      <c r="L46" s="24" t="s">
        <v>4</v>
      </c>
      <c r="M46" s="41"/>
      <c r="N46" s="66"/>
      <c r="O46" s="66"/>
      <c r="P46" s="67"/>
      <c r="Q46" s="66"/>
      <c r="R46" s="66"/>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8"/>
      <c r="BA46" s="69">
        <f t="shared" si="1"/>
        <v>81366</v>
      </c>
      <c r="BB46" s="70">
        <f t="shared" si="2"/>
        <v>81366</v>
      </c>
      <c r="BC46" s="71" t="str">
        <f t="shared" si="3"/>
        <v>INR  Eighty One Thousand Three Hundred &amp; Sixty Six  Only</v>
      </c>
      <c r="IA46" s="22">
        <v>4.12</v>
      </c>
      <c r="IB46" s="22" t="s">
        <v>122</v>
      </c>
      <c r="IC46" s="22" t="s">
        <v>87</v>
      </c>
      <c r="ID46" s="22">
        <v>257</v>
      </c>
      <c r="IE46" s="23" t="s">
        <v>123</v>
      </c>
      <c r="IF46" s="23"/>
      <c r="IG46" s="23"/>
      <c r="IH46" s="23"/>
      <c r="II46" s="23"/>
    </row>
    <row r="47" spans="1:243" s="22" customFormat="1" ht="115.5">
      <c r="A47" s="58">
        <v>4.13</v>
      </c>
      <c r="B47" s="73" t="s">
        <v>146</v>
      </c>
      <c r="C47" s="39" t="s">
        <v>88</v>
      </c>
      <c r="D47" s="59">
        <v>11485</v>
      </c>
      <c r="E47" s="64" t="s">
        <v>123</v>
      </c>
      <c r="F47" s="60">
        <v>19.66</v>
      </c>
      <c r="G47" s="40"/>
      <c r="H47" s="24"/>
      <c r="I47" s="47" t="s">
        <v>38</v>
      </c>
      <c r="J47" s="48">
        <f aca="true" t="shared" si="4" ref="J47:J66">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2"/>
      <c r="BA47" s="42">
        <f aca="true" t="shared" si="5" ref="BA47:BA66">ROUND(total_amount_ba($B$2,$D$2,D47,F47,J47,K47,M47),0)</f>
        <v>225795</v>
      </c>
      <c r="BB47" s="53">
        <f aca="true" t="shared" si="6" ref="BB47:BB66">BA47+SUM(N47:AZ47)</f>
        <v>225795</v>
      </c>
      <c r="BC47" s="50" t="str">
        <f aca="true" t="shared" si="7" ref="BC47:BC66">SpellNumber(L47,BB47)</f>
        <v>INR  Two Lakh Twenty Five Thousand Seven Hundred &amp; Ninety Five  Only</v>
      </c>
      <c r="IA47" s="22">
        <v>4.13</v>
      </c>
      <c r="IB47" s="22" t="s">
        <v>146</v>
      </c>
      <c r="IC47" s="22" t="s">
        <v>88</v>
      </c>
      <c r="ID47" s="22">
        <v>11485</v>
      </c>
      <c r="IE47" s="23" t="s">
        <v>123</v>
      </c>
      <c r="IF47" s="23"/>
      <c r="IG47" s="23"/>
      <c r="IH47" s="23"/>
      <c r="II47" s="23"/>
    </row>
    <row r="48" spans="1:243" s="22" customFormat="1" ht="49.5">
      <c r="A48" s="58">
        <v>5</v>
      </c>
      <c r="B48" s="73" t="s">
        <v>147</v>
      </c>
      <c r="C48" s="39" t="s">
        <v>89</v>
      </c>
      <c r="D48" s="59">
        <v>3</v>
      </c>
      <c r="E48" s="64" t="s">
        <v>124</v>
      </c>
      <c r="F48" s="60">
        <v>79.67</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2"/>
      <c r="BA48" s="42">
        <f t="shared" si="5"/>
        <v>239</v>
      </c>
      <c r="BB48" s="53">
        <f t="shared" si="6"/>
        <v>239</v>
      </c>
      <c r="BC48" s="50" t="str">
        <f t="shared" si="7"/>
        <v>INR  Two Hundred &amp; Thirty Nine  Only</v>
      </c>
      <c r="IA48" s="22">
        <v>5</v>
      </c>
      <c r="IB48" s="22" t="s">
        <v>147</v>
      </c>
      <c r="IC48" s="22" t="s">
        <v>89</v>
      </c>
      <c r="ID48" s="22">
        <v>3</v>
      </c>
      <c r="IE48" s="23" t="s">
        <v>124</v>
      </c>
      <c r="IF48" s="23"/>
      <c r="IG48" s="23"/>
      <c r="IH48" s="23"/>
      <c r="II48" s="23"/>
    </row>
    <row r="49" spans="1:243" s="22" customFormat="1" ht="66">
      <c r="A49" s="58">
        <v>5.01</v>
      </c>
      <c r="B49" s="73" t="s">
        <v>118</v>
      </c>
      <c r="C49" s="39" t="s">
        <v>90</v>
      </c>
      <c r="D49" s="59">
        <v>10</v>
      </c>
      <c r="E49" s="64" t="s">
        <v>124</v>
      </c>
      <c r="F49" s="60">
        <v>19.66</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2"/>
      <c r="BA49" s="42">
        <f t="shared" si="5"/>
        <v>197</v>
      </c>
      <c r="BB49" s="53">
        <f t="shared" si="6"/>
        <v>197</v>
      </c>
      <c r="BC49" s="50" t="str">
        <f t="shared" si="7"/>
        <v>INR  One Hundred &amp; Ninety Seven  Only</v>
      </c>
      <c r="IA49" s="22">
        <v>5.01</v>
      </c>
      <c r="IB49" s="22" t="s">
        <v>118</v>
      </c>
      <c r="IC49" s="22" t="s">
        <v>90</v>
      </c>
      <c r="ID49" s="22">
        <v>10</v>
      </c>
      <c r="IE49" s="23" t="s">
        <v>124</v>
      </c>
      <c r="IF49" s="23"/>
      <c r="IG49" s="23"/>
      <c r="IH49" s="23"/>
      <c r="II49" s="23"/>
    </row>
    <row r="50" spans="1:243" s="22" customFormat="1" ht="99">
      <c r="A50" s="58">
        <v>5.02</v>
      </c>
      <c r="B50" s="73" t="s">
        <v>148</v>
      </c>
      <c r="C50" s="39" t="s">
        <v>91</v>
      </c>
      <c r="D50" s="59">
        <v>70</v>
      </c>
      <c r="E50" s="64" t="s">
        <v>124</v>
      </c>
      <c r="F50" s="60">
        <v>85.87</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2"/>
      <c r="BA50" s="42">
        <f t="shared" si="5"/>
        <v>6011</v>
      </c>
      <c r="BB50" s="53">
        <f t="shared" si="6"/>
        <v>6011</v>
      </c>
      <c r="BC50" s="50" t="str">
        <f t="shared" si="7"/>
        <v>INR  Six Thousand  &amp;Eleven  Only</v>
      </c>
      <c r="IA50" s="22">
        <v>5.02</v>
      </c>
      <c r="IB50" s="22" t="s">
        <v>119</v>
      </c>
      <c r="IC50" s="22" t="s">
        <v>91</v>
      </c>
      <c r="ID50" s="22">
        <v>70</v>
      </c>
      <c r="IE50" s="23" t="s">
        <v>124</v>
      </c>
      <c r="IF50" s="23"/>
      <c r="IG50" s="23"/>
      <c r="IH50" s="23"/>
      <c r="II50" s="23"/>
    </row>
    <row r="51" spans="1:243" s="22" customFormat="1" ht="77.25" customHeight="1">
      <c r="A51" s="58">
        <v>5.05</v>
      </c>
      <c r="B51" s="78" t="s">
        <v>150</v>
      </c>
      <c r="C51" s="39" t="s">
        <v>92</v>
      </c>
      <c r="D51" s="59">
        <v>35</v>
      </c>
      <c r="E51" s="64" t="s">
        <v>110</v>
      </c>
      <c r="F51" s="60">
        <v>525.59</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2"/>
      <c r="BA51" s="42">
        <f>ROUND(total_amount_ba($B$2,$D$2,D51,F51,J51,K51,M51),0)</f>
        <v>18396</v>
      </c>
      <c r="BB51" s="53">
        <f>BA51+SUM(N51:AZ51)</f>
        <v>18396</v>
      </c>
      <c r="BC51" s="50" t="str">
        <f>SpellNumber(L51,BB51)</f>
        <v>INR  Eighteen Thousand Three Hundred &amp; Ninety Six  Only</v>
      </c>
      <c r="IA51" s="22">
        <v>5.05</v>
      </c>
      <c r="IB51" s="61" t="s">
        <v>150</v>
      </c>
      <c r="IC51" s="22" t="s">
        <v>92</v>
      </c>
      <c r="ID51" s="22">
        <v>35</v>
      </c>
      <c r="IE51" s="23" t="s">
        <v>110</v>
      </c>
      <c r="IF51" s="23"/>
      <c r="IG51" s="23"/>
      <c r="IH51" s="23"/>
      <c r="II51" s="23"/>
    </row>
    <row r="52" spans="1:243" s="22" customFormat="1" ht="108.75" customHeight="1">
      <c r="A52" s="58">
        <v>5.06</v>
      </c>
      <c r="B52" s="78" t="s">
        <v>151</v>
      </c>
      <c r="C52" s="39" t="s">
        <v>93</v>
      </c>
      <c r="D52" s="59">
        <v>40</v>
      </c>
      <c r="E52" s="64" t="s">
        <v>109</v>
      </c>
      <c r="F52" s="60">
        <v>676.65</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2"/>
      <c r="BA52" s="42">
        <f t="shared" si="5"/>
        <v>27066</v>
      </c>
      <c r="BB52" s="53">
        <f t="shared" si="6"/>
        <v>27066</v>
      </c>
      <c r="BC52" s="50" t="str">
        <f t="shared" si="7"/>
        <v>INR  Twenty Seven Thousand  &amp;Sixty Six  Only</v>
      </c>
      <c r="IA52" s="22">
        <v>5.06</v>
      </c>
      <c r="IB52" s="61" t="s">
        <v>151</v>
      </c>
      <c r="IC52" s="22" t="s">
        <v>93</v>
      </c>
      <c r="ID52" s="22">
        <v>40</v>
      </c>
      <c r="IE52" s="23" t="s">
        <v>109</v>
      </c>
      <c r="IF52" s="23"/>
      <c r="IG52" s="23"/>
      <c r="IH52" s="23"/>
      <c r="II52" s="23"/>
    </row>
    <row r="53" spans="1:243" s="22" customFormat="1" ht="51">
      <c r="A53" s="58">
        <v>5.07</v>
      </c>
      <c r="B53" s="78" t="s">
        <v>152</v>
      </c>
      <c r="C53" s="39" t="s">
        <v>94</v>
      </c>
      <c r="D53" s="59">
        <v>13</v>
      </c>
      <c r="E53" s="64" t="s">
        <v>109</v>
      </c>
      <c r="F53" s="60">
        <v>5897.98</v>
      </c>
      <c r="G53" s="40"/>
      <c r="H53" s="24"/>
      <c r="I53" s="47" t="s">
        <v>38</v>
      </c>
      <c r="J53" s="48">
        <f t="shared" si="4"/>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2"/>
      <c r="BA53" s="42">
        <f t="shared" si="5"/>
        <v>76674</v>
      </c>
      <c r="BB53" s="53">
        <f t="shared" si="6"/>
        <v>76674</v>
      </c>
      <c r="BC53" s="50" t="str">
        <f t="shared" si="7"/>
        <v>INR  Seventy Six Thousand Six Hundred &amp; Seventy Four  Only</v>
      </c>
      <c r="IA53" s="22">
        <v>5.07</v>
      </c>
      <c r="IB53" s="22" t="s">
        <v>152</v>
      </c>
      <c r="IC53" s="22" t="s">
        <v>94</v>
      </c>
      <c r="ID53" s="22">
        <v>13</v>
      </c>
      <c r="IE53" s="23" t="s">
        <v>109</v>
      </c>
      <c r="IF53" s="23"/>
      <c r="IG53" s="23"/>
      <c r="IH53" s="23"/>
      <c r="II53" s="23"/>
    </row>
    <row r="54" spans="1:243" s="22" customFormat="1" ht="38.25">
      <c r="A54" s="58">
        <v>6</v>
      </c>
      <c r="B54" s="78" t="s">
        <v>153</v>
      </c>
      <c r="C54" s="39" t="s">
        <v>95</v>
      </c>
      <c r="D54" s="59">
        <v>75</v>
      </c>
      <c r="E54" s="64" t="s">
        <v>63</v>
      </c>
      <c r="F54" s="60">
        <v>351.47</v>
      </c>
      <c r="G54" s="40"/>
      <c r="H54" s="24"/>
      <c r="I54" s="47" t="s">
        <v>38</v>
      </c>
      <c r="J54" s="48">
        <f>IF(I54="Less(-)",-1,1)</f>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2"/>
      <c r="BA54" s="42">
        <f>ROUND(total_amount_ba($B$2,$D$2,D54,F54,J54,K54,M54),0)</f>
        <v>26360</v>
      </c>
      <c r="BB54" s="53">
        <f>BA54+SUM(N54:AZ54)</f>
        <v>26360</v>
      </c>
      <c r="BC54" s="50" t="str">
        <f>SpellNumber(L54,BB54)</f>
        <v>INR  Twenty Six Thousand Three Hundred &amp; Sixty  Only</v>
      </c>
      <c r="IA54" s="22">
        <v>6</v>
      </c>
      <c r="IB54" s="22" t="s">
        <v>153</v>
      </c>
      <c r="IC54" s="22" t="s">
        <v>95</v>
      </c>
      <c r="ID54" s="22">
        <v>75</v>
      </c>
      <c r="IE54" s="23" t="s">
        <v>63</v>
      </c>
      <c r="IF54" s="23"/>
      <c r="IG54" s="23"/>
      <c r="IH54" s="23"/>
      <c r="II54" s="23"/>
    </row>
    <row r="55" spans="1:243" s="22" customFormat="1" ht="59.25" customHeight="1">
      <c r="A55" s="58">
        <v>6.01</v>
      </c>
      <c r="B55" s="78" t="s">
        <v>154</v>
      </c>
      <c r="C55" s="39" t="s">
        <v>96</v>
      </c>
      <c r="D55" s="81"/>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5"/>
      <c r="IA55" s="22">
        <v>6.01</v>
      </c>
      <c r="IB55" s="61" t="s">
        <v>154</v>
      </c>
      <c r="IC55" s="22" t="s">
        <v>96</v>
      </c>
      <c r="IE55" s="23"/>
      <c r="IF55" s="23"/>
      <c r="IG55" s="23"/>
      <c r="IH55" s="23"/>
      <c r="II55" s="23"/>
    </row>
    <row r="56" spans="1:243" s="22" customFormat="1" ht="28.5">
      <c r="A56" s="58">
        <v>6.02</v>
      </c>
      <c r="B56" s="79" t="s">
        <v>126</v>
      </c>
      <c r="C56" s="39" t="s">
        <v>97</v>
      </c>
      <c r="D56" s="59">
        <v>10</v>
      </c>
      <c r="E56" s="64" t="s">
        <v>123</v>
      </c>
      <c r="F56" s="60">
        <v>950.83</v>
      </c>
      <c r="G56" s="40"/>
      <c r="H56" s="24"/>
      <c r="I56" s="47" t="s">
        <v>38</v>
      </c>
      <c r="J56" s="48">
        <f>IF(I56="Less(-)",-1,1)</f>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2"/>
      <c r="BA56" s="42">
        <f>ROUND(total_amount_ba($B$2,$D$2,D56,F56,J56,K56,M56),0)</f>
        <v>9508</v>
      </c>
      <c r="BB56" s="53">
        <f>BA56+SUM(N56:AZ56)</f>
        <v>9508</v>
      </c>
      <c r="BC56" s="50" t="str">
        <f>SpellNumber(L56,BB56)</f>
        <v>INR  Nine Thousand Five Hundred &amp; Eight  Only</v>
      </c>
      <c r="IA56" s="22">
        <v>6.02</v>
      </c>
      <c r="IB56" s="22" t="s">
        <v>126</v>
      </c>
      <c r="IC56" s="22" t="s">
        <v>97</v>
      </c>
      <c r="ID56" s="22">
        <v>10</v>
      </c>
      <c r="IE56" s="23" t="s">
        <v>123</v>
      </c>
      <c r="IF56" s="23"/>
      <c r="IG56" s="23"/>
      <c r="IH56" s="23"/>
      <c r="II56" s="23"/>
    </row>
    <row r="57" spans="1:243" s="22" customFormat="1" ht="76.5">
      <c r="A57" s="58">
        <v>6.03</v>
      </c>
      <c r="B57" s="78" t="s">
        <v>155</v>
      </c>
      <c r="C57" s="39" t="s">
        <v>98</v>
      </c>
      <c r="D57" s="59">
        <v>4050</v>
      </c>
      <c r="E57" s="64" t="s">
        <v>123</v>
      </c>
      <c r="F57" s="60">
        <v>62.08</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2"/>
      <c r="BA57" s="42">
        <f t="shared" si="5"/>
        <v>251424</v>
      </c>
      <c r="BB57" s="53">
        <f t="shared" si="6"/>
        <v>251424</v>
      </c>
      <c r="BC57" s="50" t="str">
        <f t="shared" si="7"/>
        <v>INR  Two Lakh Fifty One Thousand Four Hundred &amp; Twenty Four  Only</v>
      </c>
      <c r="IA57" s="22">
        <v>6.03</v>
      </c>
      <c r="IB57" s="22" t="s">
        <v>155</v>
      </c>
      <c r="IC57" s="22" t="s">
        <v>98</v>
      </c>
      <c r="ID57" s="22">
        <v>4050</v>
      </c>
      <c r="IE57" s="23" t="s">
        <v>123</v>
      </c>
      <c r="IF57" s="23"/>
      <c r="IG57" s="23"/>
      <c r="IH57" s="23"/>
      <c r="II57" s="23"/>
    </row>
    <row r="58" spans="1:243" s="22" customFormat="1" ht="101.25" customHeight="1">
      <c r="A58" s="60">
        <v>6.04</v>
      </c>
      <c r="B58" s="78" t="s">
        <v>156</v>
      </c>
      <c r="C58" s="39" t="s">
        <v>99</v>
      </c>
      <c r="D58" s="59">
        <v>4050</v>
      </c>
      <c r="E58" s="64" t="s">
        <v>123</v>
      </c>
      <c r="F58" s="60">
        <v>404.54</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2"/>
      <c r="BA58" s="42">
        <f t="shared" si="5"/>
        <v>1638387</v>
      </c>
      <c r="BB58" s="53">
        <f t="shared" si="6"/>
        <v>1638387</v>
      </c>
      <c r="BC58" s="50" t="str">
        <f t="shared" si="7"/>
        <v>INR  Sixteen Lakh Thirty Eight Thousand Three Hundred &amp; Eighty Seven  Only</v>
      </c>
      <c r="IA58" s="22">
        <v>6.04</v>
      </c>
      <c r="IB58" s="22" t="s">
        <v>156</v>
      </c>
      <c r="IC58" s="22" t="s">
        <v>99</v>
      </c>
      <c r="ID58" s="22">
        <v>4050</v>
      </c>
      <c r="IE58" s="23" t="s">
        <v>123</v>
      </c>
      <c r="IF58" s="23"/>
      <c r="IG58" s="23"/>
      <c r="IH58" s="23"/>
      <c r="II58" s="23"/>
    </row>
    <row r="59" spans="1:243" s="22" customFormat="1" ht="60" customHeight="1">
      <c r="A59" s="58">
        <v>7.01</v>
      </c>
      <c r="B59" s="78" t="s">
        <v>157</v>
      </c>
      <c r="C59" s="39" t="s">
        <v>100</v>
      </c>
      <c r="D59" s="81"/>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5"/>
      <c r="IA59" s="22">
        <v>7.01</v>
      </c>
      <c r="IB59" s="22" t="s">
        <v>157</v>
      </c>
      <c r="IC59" s="22" t="s">
        <v>100</v>
      </c>
      <c r="IE59" s="23"/>
      <c r="IF59" s="23"/>
      <c r="IG59" s="23"/>
      <c r="IH59" s="23"/>
      <c r="II59" s="23"/>
    </row>
    <row r="60" spans="1:243" s="22" customFormat="1" ht="28.5">
      <c r="A60" s="60">
        <v>7.02</v>
      </c>
      <c r="B60" s="78" t="s">
        <v>158</v>
      </c>
      <c r="C60" s="39" t="s">
        <v>101</v>
      </c>
      <c r="D60" s="59">
        <v>130</v>
      </c>
      <c r="E60" s="64" t="s">
        <v>123</v>
      </c>
      <c r="F60" s="60">
        <v>258.66</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2"/>
      <c r="BA60" s="42">
        <f t="shared" si="5"/>
        <v>33626</v>
      </c>
      <c r="BB60" s="53">
        <f t="shared" si="6"/>
        <v>33626</v>
      </c>
      <c r="BC60" s="50" t="str">
        <f t="shared" si="7"/>
        <v>INR  Thirty Three Thousand Six Hundred &amp; Twenty Six  Only</v>
      </c>
      <c r="IA60" s="22">
        <v>7.02</v>
      </c>
      <c r="IB60" s="22" t="s">
        <v>158</v>
      </c>
      <c r="IC60" s="22" t="s">
        <v>101</v>
      </c>
      <c r="ID60" s="22">
        <v>130</v>
      </c>
      <c r="IE60" s="23" t="s">
        <v>123</v>
      </c>
      <c r="IF60" s="23"/>
      <c r="IG60" s="23"/>
      <c r="IH60" s="23"/>
      <c r="II60" s="23"/>
    </row>
    <row r="61" spans="1:243" s="22" customFormat="1" ht="28.5">
      <c r="A61" s="58">
        <v>7.03</v>
      </c>
      <c r="B61" s="78" t="s">
        <v>159</v>
      </c>
      <c r="C61" s="39" t="s">
        <v>102</v>
      </c>
      <c r="D61" s="59">
        <v>25</v>
      </c>
      <c r="E61" s="64" t="s">
        <v>124</v>
      </c>
      <c r="F61" s="60">
        <v>158.3</v>
      </c>
      <c r="G61" s="40"/>
      <c r="H61" s="24"/>
      <c r="I61" s="47" t="s">
        <v>38</v>
      </c>
      <c r="J61" s="48">
        <f>IF(I61="Less(-)",-1,1)</f>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2"/>
      <c r="BA61" s="42">
        <f>ROUND(total_amount_ba($B$2,$D$2,D61,F61,J61,K61,M61),0)</f>
        <v>3958</v>
      </c>
      <c r="BB61" s="53">
        <f>BA61+SUM(N61:AZ61)</f>
        <v>3958</v>
      </c>
      <c r="BC61" s="50" t="str">
        <f>SpellNumber(L61,BB61)</f>
        <v>INR  Three Thousand Nine Hundred &amp; Fifty Eight  Only</v>
      </c>
      <c r="IA61" s="22">
        <v>7.03</v>
      </c>
      <c r="IB61" s="22" t="s">
        <v>159</v>
      </c>
      <c r="IC61" s="22" t="s">
        <v>102</v>
      </c>
      <c r="ID61" s="22">
        <v>25</v>
      </c>
      <c r="IE61" s="23" t="s">
        <v>124</v>
      </c>
      <c r="IF61" s="23"/>
      <c r="IG61" s="23"/>
      <c r="IH61" s="23"/>
      <c r="II61" s="23"/>
    </row>
    <row r="62" spans="1:243" s="22" customFormat="1" ht="47.25" customHeight="1">
      <c r="A62" s="58">
        <v>7.04</v>
      </c>
      <c r="B62" s="78" t="s">
        <v>160</v>
      </c>
      <c r="C62" s="39" t="s">
        <v>103</v>
      </c>
      <c r="D62" s="59">
        <v>32</v>
      </c>
      <c r="E62" s="64" t="s">
        <v>124</v>
      </c>
      <c r="F62" s="60">
        <v>163.47</v>
      </c>
      <c r="G62" s="40"/>
      <c r="H62" s="24"/>
      <c r="I62" s="47" t="s">
        <v>38</v>
      </c>
      <c r="J62" s="48">
        <f>IF(I62="Less(-)",-1,1)</f>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2"/>
      <c r="BA62" s="42">
        <f>ROUND(total_amount_ba($B$2,$D$2,D62,F62,J62,K62,M62),0)</f>
        <v>5231</v>
      </c>
      <c r="BB62" s="53">
        <f>BA62+SUM(N62:AZ62)</f>
        <v>5231</v>
      </c>
      <c r="BC62" s="50" t="str">
        <f>SpellNumber(L62,BB62)</f>
        <v>INR  Five Thousand Two Hundred &amp; Thirty One  Only</v>
      </c>
      <c r="IA62" s="22">
        <v>7.04</v>
      </c>
      <c r="IB62" s="22" t="s">
        <v>160</v>
      </c>
      <c r="IC62" s="22" t="s">
        <v>103</v>
      </c>
      <c r="ID62" s="22">
        <v>32</v>
      </c>
      <c r="IE62" s="23" t="s">
        <v>124</v>
      </c>
      <c r="IF62" s="23"/>
      <c r="IG62" s="23"/>
      <c r="IH62" s="23"/>
      <c r="II62" s="23"/>
    </row>
    <row r="63" spans="1:243" s="22" customFormat="1" ht="28.5">
      <c r="A63" s="60">
        <v>7.05</v>
      </c>
      <c r="B63" s="78" t="s">
        <v>161</v>
      </c>
      <c r="C63" s="39" t="s">
        <v>104</v>
      </c>
      <c r="D63" s="59">
        <v>25</v>
      </c>
      <c r="E63" s="64" t="s">
        <v>124</v>
      </c>
      <c r="F63" s="60">
        <v>138.64</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2"/>
      <c r="BA63" s="42">
        <f t="shared" si="5"/>
        <v>3466</v>
      </c>
      <c r="BB63" s="53">
        <f t="shared" si="6"/>
        <v>3466</v>
      </c>
      <c r="BC63" s="50" t="str">
        <f t="shared" si="7"/>
        <v>INR  Three Thousand Four Hundred &amp; Sixty Six  Only</v>
      </c>
      <c r="IA63" s="22">
        <v>7.05</v>
      </c>
      <c r="IB63" s="22" t="s">
        <v>161</v>
      </c>
      <c r="IC63" s="22" t="s">
        <v>104</v>
      </c>
      <c r="ID63" s="22">
        <v>25</v>
      </c>
      <c r="IE63" s="23" t="s">
        <v>124</v>
      </c>
      <c r="IF63" s="23"/>
      <c r="IG63" s="23"/>
      <c r="IH63" s="23"/>
      <c r="II63" s="23"/>
    </row>
    <row r="64" spans="1:243" s="22" customFormat="1" ht="33" customHeight="1">
      <c r="A64" s="58">
        <v>7.06</v>
      </c>
      <c r="B64" s="78" t="s">
        <v>162</v>
      </c>
      <c r="C64" s="39" t="s">
        <v>105</v>
      </c>
      <c r="D64" s="59">
        <v>25</v>
      </c>
      <c r="E64" s="64" t="s">
        <v>124</v>
      </c>
      <c r="F64" s="60">
        <v>161.4</v>
      </c>
      <c r="G64" s="40"/>
      <c r="H64" s="24"/>
      <c r="I64" s="47" t="s">
        <v>38</v>
      </c>
      <c r="J64" s="48">
        <f>IF(I64="Less(-)",-1,1)</f>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2"/>
      <c r="BA64" s="42">
        <f>ROUND(total_amount_ba($B$2,$D$2,D64,F64,J64,K64,M64),0)</f>
        <v>4035</v>
      </c>
      <c r="BB64" s="53">
        <f>BA64+SUM(N64:AZ64)</f>
        <v>4035</v>
      </c>
      <c r="BC64" s="50" t="str">
        <f>SpellNumber(L64,BB64)</f>
        <v>INR  Four Thousand  &amp;Thirty Five  Only</v>
      </c>
      <c r="IA64" s="22">
        <v>7.06</v>
      </c>
      <c r="IB64" s="22" t="s">
        <v>162</v>
      </c>
      <c r="IC64" s="22" t="s">
        <v>105</v>
      </c>
      <c r="ID64" s="22">
        <v>25</v>
      </c>
      <c r="IE64" s="23" t="s">
        <v>124</v>
      </c>
      <c r="IF64" s="23"/>
      <c r="IG64" s="23"/>
      <c r="IH64" s="23"/>
      <c r="II64" s="23"/>
    </row>
    <row r="65" spans="1:243" s="22" customFormat="1" ht="25.5">
      <c r="A65" s="58">
        <v>7.07</v>
      </c>
      <c r="B65" s="78" t="s">
        <v>115</v>
      </c>
      <c r="C65" s="39" t="s">
        <v>106</v>
      </c>
      <c r="D65" s="81"/>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5"/>
      <c r="IA65" s="22">
        <v>7.07</v>
      </c>
      <c r="IB65" s="22" t="s">
        <v>115</v>
      </c>
      <c r="IC65" s="22" t="s">
        <v>106</v>
      </c>
      <c r="IE65" s="23"/>
      <c r="IF65" s="23"/>
      <c r="IG65" s="23"/>
      <c r="IH65" s="23"/>
      <c r="II65" s="23"/>
    </row>
    <row r="66" spans="1:243" s="22" customFormat="1" ht="28.5">
      <c r="A66" s="60">
        <v>7.08</v>
      </c>
      <c r="B66" s="78" t="s">
        <v>116</v>
      </c>
      <c r="C66" s="39" t="s">
        <v>107</v>
      </c>
      <c r="D66" s="59">
        <v>10</v>
      </c>
      <c r="E66" s="64" t="s">
        <v>123</v>
      </c>
      <c r="F66" s="60">
        <v>84.84</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2"/>
      <c r="BA66" s="42">
        <f t="shared" si="5"/>
        <v>848</v>
      </c>
      <c r="BB66" s="53">
        <f t="shared" si="6"/>
        <v>848</v>
      </c>
      <c r="BC66" s="50" t="str">
        <f t="shared" si="7"/>
        <v>INR  Eight Hundred &amp; Forty Eight  Only</v>
      </c>
      <c r="IA66" s="22">
        <v>7.08</v>
      </c>
      <c r="IB66" s="22" t="s">
        <v>116</v>
      </c>
      <c r="IC66" s="22" t="s">
        <v>107</v>
      </c>
      <c r="ID66" s="22">
        <v>10</v>
      </c>
      <c r="IE66" s="23" t="s">
        <v>123</v>
      </c>
      <c r="IF66" s="23"/>
      <c r="IG66" s="23"/>
      <c r="IH66" s="23"/>
      <c r="II66" s="23"/>
    </row>
    <row r="67" spans="1:243" s="22" customFormat="1" ht="28.5">
      <c r="A67" s="58">
        <v>7.09</v>
      </c>
      <c r="B67" s="78" t="s">
        <v>117</v>
      </c>
      <c r="C67" s="39" t="s">
        <v>108</v>
      </c>
      <c r="D67" s="59">
        <v>10</v>
      </c>
      <c r="E67" s="64" t="s">
        <v>123</v>
      </c>
      <c r="F67" s="60">
        <v>93.12</v>
      </c>
      <c r="G67" s="40"/>
      <c r="H67" s="24"/>
      <c r="I67" s="47" t="s">
        <v>38</v>
      </c>
      <c r="J67" s="48">
        <f>IF(I67="Less(-)",-1,1)</f>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2"/>
      <c r="BA67" s="42">
        <f>ROUND(total_amount_ba($B$2,$D$2,D67,F67,J67,K67,M67),0)</f>
        <v>931</v>
      </c>
      <c r="BB67" s="53">
        <f>BA67+SUM(N67:AZ67)</f>
        <v>931</v>
      </c>
      <c r="BC67" s="50" t="str">
        <f>SpellNumber(L67,BB67)</f>
        <v>INR  Nine Hundred &amp; Thirty One  Only</v>
      </c>
      <c r="IA67" s="22">
        <v>7.09</v>
      </c>
      <c r="IB67" s="22" t="s">
        <v>117</v>
      </c>
      <c r="IC67" s="22" t="s">
        <v>108</v>
      </c>
      <c r="ID67" s="22">
        <v>10</v>
      </c>
      <c r="IE67" s="23" t="s">
        <v>123</v>
      </c>
      <c r="IF67" s="23"/>
      <c r="IG67" s="23"/>
      <c r="IH67" s="23"/>
      <c r="II67" s="23"/>
    </row>
    <row r="68" spans="1:55" ht="42.75">
      <c r="A68" s="25" t="s">
        <v>46</v>
      </c>
      <c r="B68" s="26"/>
      <c r="C68" s="27"/>
      <c r="D68" s="43"/>
      <c r="E68" s="43"/>
      <c r="F68" s="43"/>
      <c r="G68" s="43"/>
      <c r="H68" s="54"/>
      <c r="I68" s="54"/>
      <c r="J68" s="54"/>
      <c r="K68" s="54"/>
      <c r="L68" s="55"/>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56">
        <f>SUM(BA14:BA67)</f>
        <v>3662334</v>
      </c>
      <c r="BB68" s="57">
        <f>SUM(BB14:BB67)</f>
        <v>3662334</v>
      </c>
      <c r="BC68" s="50" t="str">
        <f>SpellNumber(L68,BB68)</f>
        <v>  Thirty Six Lakh Sixty Two Thousand Three Hundred &amp; Thirty Four  Only</v>
      </c>
    </row>
    <row r="69" spans="1:55" ht="36.75" customHeight="1">
      <c r="A69" s="26" t="s">
        <v>47</v>
      </c>
      <c r="B69" s="28"/>
      <c r="C69" s="29"/>
      <c r="D69" s="30"/>
      <c r="E69" s="44" t="s">
        <v>52</v>
      </c>
      <c r="F69" s="45"/>
      <c r="G69" s="31"/>
      <c r="H69" s="32"/>
      <c r="I69" s="32"/>
      <c r="J69" s="32"/>
      <c r="K69" s="33"/>
      <c r="L69" s="34"/>
      <c r="M69" s="35"/>
      <c r="N69" s="36"/>
      <c r="O69" s="22"/>
      <c r="P69" s="22"/>
      <c r="Q69" s="22"/>
      <c r="R69" s="22"/>
      <c r="S69" s="22"/>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7">
        <f>IF(ISBLANK(F69),0,IF(E69="Excess (+)",ROUND(BA68+(BA68*F69),2),IF(E69="Less (-)",ROUND(BA68+(BA68*F69*(-1)),2),IF(E69="At Par",BA68,0))))</f>
        <v>0</v>
      </c>
      <c r="BB69" s="38">
        <f>ROUND(BA69,0)</f>
        <v>0</v>
      </c>
      <c r="BC69" s="21" t="str">
        <f>SpellNumber($E$2,BB69)</f>
        <v>INR Zero Only</v>
      </c>
    </row>
    <row r="70" spans="1:55" ht="33.75" customHeight="1">
      <c r="A70" s="25" t="s">
        <v>48</v>
      </c>
      <c r="B70" s="25"/>
      <c r="C70" s="87" t="str">
        <f>SpellNumber($E$2,BB69)</f>
        <v>INR Zero Only</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row>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5" ht="15"/>
    <row r="316" ht="15"/>
    <row r="317" ht="15"/>
    <row r="318" ht="15"/>
    <row r="319" ht="15"/>
    <row r="321" ht="15"/>
    <row r="322" ht="15"/>
    <row r="323" ht="15"/>
    <row r="324" ht="15"/>
    <row r="325" ht="15"/>
    <row r="326" ht="15"/>
    <row r="327" ht="15"/>
    <row r="328" ht="15"/>
    <row r="329" ht="15"/>
    <row r="330" ht="15"/>
    <row r="331" ht="15"/>
    <row r="333" ht="15"/>
    <row r="334" ht="15"/>
    <row r="335" ht="15"/>
    <row r="336" ht="15"/>
    <row r="337" ht="15"/>
    <row r="338" ht="15"/>
    <row r="339" ht="15"/>
    <row r="340" ht="15"/>
    <row r="341" ht="15"/>
    <row r="342" ht="15"/>
    <row r="344" ht="15"/>
    <row r="345" ht="15"/>
    <row r="346" ht="15"/>
    <row r="347" ht="15"/>
    <row r="348" ht="15"/>
    <row r="349" ht="15"/>
    <row r="350" ht="15"/>
    <row r="351" ht="15"/>
    <row r="353" ht="15"/>
    <row r="354" ht="15"/>
    <row r="355" ht="15"/>
    <row r="356" ht="15"/>
    <row r="357" ht="15"/>
    <row r="358" ht="15"/>
    <row r="359" ht="15"/>
    <row r="360" ht="15"/>
    <row r="362" ht="15"/>
  </sheetData>
  <sheetProtection password="E53F" sheet="1"/>
  <autoFilter ref="A11:BC70"/>
  <mergeCells count="20">
    <mergeCell ref="D55:BC55"/>
    <mergeCell ref="D59:BC59"/>
    <mergeCell ref="D22:BC22"/>
    <mergeCell ref="D40:BC40"/>
    <mergeCell ref="A1:L1"/>
    <mergeCell ref="A4:BC4"/>
    <mergeCell ref="A5:BC5"/>
    <mergeCell ref="A6:BC6"/>
    <mergeCell ref="A7:BC7"/>
    <mergeCell ref="D13:BC13"/>
    <mergeCell ref="B8:BC8"/>
    <mergeCell ref="D42:BC42"/>
    <mergeCell ref="D18:BC18"/>
    <mergeCell ref="D16:BC16"/>
    <mergeCell ref="A9:BC9"/>
    <mergeCell ref="C70:BC70"/>
    <mergeCell ref="D35:BC35"/>
    <mergeCell ref="D29:BC29"/>
    <mergeCell ref="D14:BC14"/>
    <mergeCell ref="D65:BC65"/>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9">
      <formula1>IF(E69="Select",-1,IF(E69="At Par",0,0))</formula1>
      <formula2>IF(E69="Select",-1,IF(E69="At Par",0,0.99))</formula2>
    </dataValidation>
    <dataValidation type="list" allowBlank="1" showErrorMessage="1" sqref="E6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9">
      <formula1>0</formula1>
      <formula2>99.9</formula2>
    </dataValidation>
    <dataValidation type="list" allowBlank="1" showErrorMessage="1" sqref="K17 D18 K15 D16 D13:D14 D22 K23:K28 D29 K30:K34 K19:K21 D35 D42 K41 D40 K56:K58 D55 D59 K60:K64 D65 K36:K39 K66:K67 K43:K5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30:H34 G23:H28 G56:H58 G60:H64 G17:H17 G19:H21 G36:H39 G41:H41 G66:H67 G43:H54">
      <formula1>0</formula1>
      <formula2>999999999999999</formula2>
    </dataValidation>
    <dataValidation allowBlank="1" showInputMessage="1" showErrorMessage="1" promptTitle="Addition / Deduction" prompt="Please Choose the correct One" sqref="J15 J30:J34 J23:J28 J56:J58 J60:J64 J17 J19:J21 J36:J39 J41 J66:J67 J43:J54">
      <formula1>0</formula1>
      <formula2>0</formula2>
    </dataValidation>
    <dataValidation type="list" showErrorMessage="1" sqref="I15 I30:I34 I23:I28 I56:I58 I60:I64 I17 I19:I21 I36:I39 I41 I66:I67 I43:I5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30:O34 N23:O28 N56:O58 N60:O64 N17:O17 N19:O21 N36:O39 N41:O41 N66:O67 N43:O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30:R34 R23:R28 R56:R58 R60:R64 R17 R19:R21 R36:R39 R41 R66:R67 R43:R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30:Q34 Q23:Q28 Q56:Q58 Q60:Q64 Q17 Q19:Q21 Q36:Q39 Q41 Q66:Q67 Q43:Q5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30:M34 M23:M28 M56:M58 M60:M64 M17 M19:M21 M36:M39 M41 M66:M67 M43:M54">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30:D34 D23:D28 D56:D58 D60:D64 D17 D19:D21 D36:D39 D41 D66:D67 D43:D5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30:F34 F23:F28 F56:F58 F60:F64 F17 F19:F21 F36:F39 F41 F66:F67 F43:F54">
      <formula1>0</formula1>
      <formula2>999999999999999</formula2>
    </dataValidation>
    <dataValidation type="list" allowBlank="1" showInputMessage="1" showErrorMessage="1" sqref="L67 L54 L55 L56 L57 L58 L59 L60 L61 L62 L63 L64 L65 L13 L14 L15 L16 L17 L18 L19 L20 L21 L22 L23 L24 L25 L26 L27 L28 L29 L30 L31 L32 L33 L34 L35 L36 L37 L38 L39 L40 L41 L42 L43 L44 L45 L46 L47 L48 L49 L50 L51 L52 L53 L66">
      <formula1>"INR"</formula1>
    </dataValidation>
    <dataValidation allowBlank="1" showInputMessage="1" showErrorMessage="1" promptTitle="Itemcode/Make" prompt="Please enter text" sqref="C14:C67">
      <formula1>0</formula1>
      <formula2>0</formula2>
    </dataValidation>
    <dataValidation type="decimal" allowBlank="1" showInputMessage="1" showErrorMessage="1" errorTitle="Invalid Entry" error="Only Numeric Values are allowed. " sqref="A14:A67">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91" t="s">
        <v>49</v>
      </c>
      <c r="F6" s="91"/>
      <c r="G6" s="91"/>
      <c r="H6" s="91"/>
      <c r="I6" s="91"/>
      <c r="J6" s="91"/>
      <c r="K6" s="91"/>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2023-03-10T07:51:36Z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