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<sst xmlns="http://schemas.openxmlformats.org/spreadsheetml/2006/main" count="223" uniqueCount="92">
  <si>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</si>
  <si>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</si>
  <si>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</si>
  <si>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</si>
  <si>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</si>
  <si>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</si>
  <si>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</si>
  <si>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</si>
  <si>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</si>
  <si>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</si>
  <si>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</si>
  <si>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</si>
  <si>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</si>
  <si>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</si>
  <si>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</si>
  <si>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</si>
  <si>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</si>
  <si>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</si>
  <si>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</si>
  <si>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</si>
  <si>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</si>
  <si>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</si>
  <si>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</si>
  <si>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</si>
  <si>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</si>
  <si>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</si>
  <si>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</si>
  <si>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</si>
  <si>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</si>
  <si>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</si>
  <si>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</si>
  <si>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</si>
  <si>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</si>
  <si>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</si>
  <si>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</si>
  <si>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</si>
  <si>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</si>
  <si>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</si>
  <si>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</si>
  <si>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</si>
  <si>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</si>
  <si>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</si>
  <si>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</si>
  <si>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</si>
  <si>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</si>
  <si>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</si>
  <si>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</si>
  <si>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</si>
  <si>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</si>
  <si>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</si>
  <si>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</si>
  <si>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</si>
  <si>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</si>
  <si>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</si>
  <si>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</si>
  <si>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</si>
  <si>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</si>
  <si>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</si>
  <si>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</si>
  <si>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</si>
  <si>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</si>
  <si>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</si>
  <si>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</si>
  <si>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Tender Inviting Authority: DOIP, IIT, Kanpur</t>
  </si>
  <si>
    <t>item no.21</t>
  </si>
  <si>
    <t>item no.22</t>
  </si>
  <si>
    <t>sqm</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</si>
  <si>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</si>
  <si>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</si>
  <si>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</si>
  <si>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</si>
  <si>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One or more coats on old work</t>
  </si>
  <si>
    <t>REPAIRS TO BUILDING</t>
  </si>
  <si>
    <t>metre</t>
  </si>
  <si>
    <t>kg</t>
  </si>
  <si>
    <t>STEEL WORK</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</si>
  <si>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</si>
  <si>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Distempering with 1st quality acrylic  distemper (ready made) having VOC content less than 50 gm per ltr. of approved manufacturer and of required shade and colour complete. as per manufacturer's specification.</t>
  </si>
  <si>
    <t>Finishing walls with Premium Acrylic Smooth exterior paint with Silicone additives of required shade</t>
  </si>
  <si>
    <t>Old work (Two or more coats applied @ 1.43 ltr/ 10 sqm) over existing cement paint surface</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</si>
  <si>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</si>
  <si>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</si>
  <si>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WATER SUPPLY</t>
  </si>
  <si>
    <t>Providing and fixing G.I. pipes complete with G.I. fittings and clamps, i/c cutting and making good the walls etc.   Internal work - Exposed on wall</t>
  </si>
  <si>
    <t>25 mm dia nominal bore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</si>
  <si>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</si>
  <si>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</si>
  <si>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</si>
  <si>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</si>
  <si>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</si>
  <si>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Name of Work: External painting and other associated repair works of Type IV Faculty Apartments A and B Block at IIT Kanpur</t>
  </si>
  <si>
    <t>NIT No:  Civil/25/01/2024-1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</si>
</sst>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62" fillId="0" borderId="15" xfId="0" applyFont="1" applyFill="1" applyBorder="1" applyAlignment="1">
      <alignment horizontal="center" vertical="center"/>
    </xf>
    <xf numFmtId="2" fontId="20" fillId="0" borderId="15" xfId="55" applyNumberFormat="1" applyFont="1" applyFill="1" applyBorder="1" applyAlignment="1">
      <alignment horizontal="center" vertical="center" wrapText="1"/>
      <protection/>
    </xf>
    <xf numFmtId="2" fontId="20" fillId="0" borderId="15" xfId="56" applyNumberFormat="1" applyFont="1" applyFill="1" applyBorder="1" applyAlignment="1" applyProtection="1">
      <alignment horizontal="center" vertical="center"/>
      <protection locked="0"/>
    </xf>
    <xf numFmtId="2" fontId="20" fillId="0" borderId="15" xfId="59" applyNumberFormat="1" applyFont="1" applyFill="1" applyBorder="1" applyAlignment="1">
      <alignment horizontal="center" vertical="center"/>
      <protection/>
    </xf>
    <xf numFmtId="2" fontId="20" fillId="0" borderId="15" xfId="56" applyNumberFormat="1" applyFont="1" applyFill="1" applyBorder="1" applyAlignment="1">
      <alignment horizontal="center" vertical="center"/>
      <protection/>
    </xf>
    <xf numFmtId="2" fontId="20" fillId="33" borderId="15" xfId="56" applyNumberFormat="1" applyFont="1" applyFill="1" applyBorder="1" applyAlignment="1" applyProtection="1">
      <alignment horizontal="center" vertical="center"/>
      <protection locked="0"/>
    </xf>
    <xf numFmtId="2" fontId="20" fillId="0" borderId="15" xfId="56" applyNumberFormat="1" applyFont="1" applyFill="1" applyBorder="1" applyAlignment="1" applyProtection="1">
      <alignment horizontal="center" vertical="center" wrapText="1"/>
      <protection locked="0"/>
    </xf>
    <xf numFmtId="0" fontId="22" fillId="0" borderId="16" xfId="59" applyNumberFormat="1" applyFont="1" applyFill="1" applyBorder="1" applyAlignment="1">
      <alignment horizontal="left" vertical="top"/>
      <protection/>
    </xf>
    <xf numFmtId="0" fontId="23" fillId="0" borderId="17" xfId="59" applyNumberFormat="1" applyFont="1" applyFill="1" applyBorder="1" applyAlignment="1">
      <alignment vertical="top"/>
      <protection/>
    </xf>
    <xf numFmtId="0" fontId="22" fillId="0" borderId="18" xfId="59" applyNumberFormat="1" applyFont="1" applyFill="1" applyBorder="1" applyAlignment="1">
      <alignment horizontal="left" vertical="top"/>
      <protection/>
    </xf>
    <xf numFmtId="0" fontId="24" fillId="0" borderId="12" xfId="56" applyNumberFormat="1" applyFont="1" applyFill="1" applyBorder="1" applyAlignment="1" applyProtection="1">
      <alignment vertical="top"/>
      <protection/>
    </xf>
    <xf numFmtId="10" fontId="15" fillId="33" borderId="11" xfId="66" applyNumberFormat="1" applyFont="1" applyFill="1" applyBorder="1" applyAlignment="1" applyProtection="1">
      <alignment horizontal="center" vertical="center"/>
      <protection locked="0"/>
    </xf>
    <xf numFmtId="0" fontId="22" fillId="0" borderId="13" xfId="59" applyNumberFormat="1" applyFont="1" applyFill="1" applyBorder="1" applyAlignment="1">
      <alignment horizontal="left" vertical="top"/>
      <protection/>
    </xf>
    <xf numFmtId="2" fontId="20" fillId="0" borderId="15" xfId="58" applyNumberFormat="1" applyFont="1" applyFill="1" applyBorder="1" applyAlignment="1">
      <alignment horizontal="center" vertical="center"/>
      <protection/>
    </xf>
    <xf numFmtId="0" fontId="20" fillId="0" borderId="15" xfId="59" applyNumberFormat="1" applyFont="1" applyFill="1" applyBorder="1" applyAlignment="1">
      <alignment horizontal="center" vertical="center" wrapText="1"/>
      <protection/>
    </xf>
    <xf numFmtId="0" fontId="23"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3" fillId="0" borderId="19" xfId="59" applyNumberFormat="1" applyFont="1" applyFill="1" applyBorder="1" applyAlignment="1">
      <alignment horizontal="center" vertical="top"/>
      <protection/>
    </xf>
    <xf numFmtId="0" fontId="23"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3"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4" fillId="0" borderId="11" xfId="59" applyNumberFormat="1" applyFont="1" applyFill="1" applyBorder="1" applyAlignment="1">
      <alignment horizontal="center" vertical="top"/>
      <protection/>
    </xf>
    <xf numFmtId="0" fontId="23" fillId="0" borderId="11" xfId="56" applyNumberFormat="1" applyFont="1" applyFill="1" applyBorder="1" applyAlignment="1" applyProtection="1">
      <alignment horizontal="center" vertical="top"/>
      <protection/>
    </xf>
    <xf numFmtId="0" fontId="14" fillId="0" borderId="11" xfId="66"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3" fillId="0" borderId="0" xfId="56" applyNumberFormat="1" applyFont="1" applyFill="1" applyAlignment="1" applyProtection="1">
      <alignment horizontal="center" vertical="top"/>
      <protection/>
    </xf>
    <xf numFmtId="2" fontId="25"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3" fillId="0" borderId="13" xfId="59" applyNumberFormat="1" applyFont="1" applyFill="1" applyBorder="1" applyAlignment="1">
      <alignment horizontal="center" vertical="top" wrapText="1"/>
      <protection/>
    </xf>
    <xf numFmtId="0" fontId="63" fillId="0" borderId="15" xfId="0" applyFont="1" applyFill="1" applyBorder="1" applyAlignment="1">
      <alignment horizontal="justify" vertical="top" wrapText="1"/>
    </xf>
    <xf numFmtId="0" fontId="21" fillId="0" borderId="24" xfId="56" applyNumberFormat="1" applyFont="1" applyFill="1" applyBorder="1" applyAlignment="1" applyProtection="1">
      <alignment horizontal="center" vertical="top"/>
      <protection/>
    </xf>
    <xf numFmtId="0" fontId="21" fillId="0" borderId="25" xfId="56" applyNumberFormat="1" applyFont="1" applyFill="1" applyBorder="1" applyAlignment="1" applyProtection="1">
      <alignment horizontal="center" vertical="top"/>
      <protection/>
    </xf>
    <xf numFmtId="0" fontId="21"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95" zoomScaleNormal="95"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63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90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91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5.75">
      <c r="A13" s="26">
        <v>1</v>
      </c>
      <c r="B13" s="60" t="s">
        <v>75</v>
      </c>
      <c r="C13" s="28" t="s">
        <v>43</v>
      </c>
      <c r="D13" s="61"/>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3"/>
      <c r="IA13" s="17">
        <v>1</v>
      </c>
      <c r="IB13" s="17" t="s">
        <v>75</v>
      </c>
      <c r="IC13" s="17" t="s">
        <v>43</v>
      </c>
      <c r="IE13" s="18"/>
      <c r="IF13" s="18"/>
      <c r="IG13" s="18"/>
      <c r="IH13" s="18"/>
      <c r="II13" s="18"/>
    </row>
    <row r="14" spans="1:243" s="17" customFormat="1" ht="204.75">
      <c r="A14" s="27">
        <v>2</v>
      </c>
      <c r="B14" s="60" t="s">
        <v>76</v>
      </c>
      <c r="C14" s="28" t="s">
        <v>44</v>
      </c>
      <c r="D14" s="29">
        <v>1500</v>
      </c>
      <c r="E14" s="29" t="s">
        <v>74</v>
      </c>
      <c r="F14" s="29">
        <v>536.83</v>
      </c>
      <c r="G14" s="30"/>
      <c r="H14" s="30"/>
      <c r="I14" s="31" t="s">
        <v>34</v>
      </c>
      <c r="J14" s="32">
        <f>IF(I14="Less(-)",-1,1)</f>
        <v>1</v>
      </c>
      <c r="K14" s="30" t="s">
        <v>35</v>
      </c>
      <c r="L14" s="30" t="s">
        <v>4</v>
      </c>
      <c r="M14" s="33"/>
      <c r="N14" s="30"/>
      <c r="O14" s="30"/>
      <c r="P14" s="34"/>
      <c r="Q14" s="30"/>
      <c r="R14" s="30"/>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1">
        <f>ROUND(total_amount_ba($B$2,$D$2,D14,F14,J14,K14,M14),0)</f>
        <v>805245</v>
      </c>
      <c r="BB14" s="41">
        <f>BA14+SUM(N14:AZ14)</f>
        <v>805245</v>
      </c>
      <c r="BC14" s="42" t="str">
        <f>SpellNumber(L14,BB14)</f>
        <v>INR  Eight Lakh Five Thousand Two Hundred &amp; Forty Five  Only</v>
      </c>
      <c r="IA14" s="17">
        <v>2</v>
      </c>
      <c r="IB14" s="17" t="s">
        <v>76</v>
      </c>
      <c r="IC14" s="17" t="s">
        <v>44</v>
      </c>
      <c r="ID14" s="17">
        <v>1500</v>
      </c>
      <c r="IE14" s="18" t="s">
        <v>74</v>
      </c>
      <c r="IF14" s="18"/>
      <c r="IG14" s="18"/>
      <c r="IH14" s="18"/>
      <c r="II14" s="18"/>
    </row>
    <row r="15" spans="1:243" s="17" customFormat="1" ht="33" customHeight="1">
      <c r="A15" s="26">
        <v>3</v>
      </c>
      <c r="B15" s="60" t="s">
        <v>67</v>
      </c>
      <c r="C15" s="28" t="s">
        <v>50</v>
      </c>
      <c r="D15" s="61"/>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3"/>
      <c r="IA15" s="17">
        <v>3</v>
      </c>
      <c r="IB15" s="17" t="s">
        <v>67</v>
      </c>
      <c r="IC15" s="17" t="s">
        <v>50</v>
      </c>
      <c r="IE15" s="18"/>
      <c r="IF15" s="18"/>
      <c r="IG15" s="18"/>
      <c r="IH15" s="18"/>
      <c r="II15" s="18"/>
    </row>
    <row r="16" spans="1:243" s="17" customFormat="1" ht="78.75">
      <c r="A16" s="27">
        <v>4</v>
      </c>
      <c r="B16" s="60" t="s">
        <v>68</v>
      </c>
      <c r="C16" s="28" t="s">
        <v>45</v>
      </c>
      <c r="D16" s="61"/>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3"/>
      <c r="IA16" s="17">
        <v>4</v>
      </c>
      <c r="IB16" s="17" t="s">
        <v>68</v>
      </c>
      <c r="IC16" s="17" t="s">
        <v>45</v>
      </c>
      <c r="IE16" s="18"/>
      <c r="IF16" s="18"/>
      <c r="IG16" s="18"/>
      <c r="IH16" s="18"/>
      <c r="II16" s="18"/>
    </row>
    <row r="17" spans="1:243" s="17" customFormat="1" ht="31.5">
      <c r="A17" s="26">
        <v>5</v>
      </c>
      <c r="B17" s="60" t="s">
        <v>69</v>
      </c>
      <c r="C17" s="28" t="s">
        <v>51</v>
      </c>
      <c r="D17" s="29">
        <v>100</v>
      </c>
      <c r="E17" s="29" t="s">
        <v>66</v>
      </c>
      <c r="F17" s="29">
        <v>81.32</v>
      </c>
      <c r="G17" s="30"/>
      <c r="H17" s="30"/>
      <c r="I17" s="31" t="s">
        <v>34</v>
      </c>
      <c r="J17" s="32">
        <f>IF(I17="Less(-)",-1,1)</f>
        <v>1</v>
      </c>
      <c r="K17" s="30" t="s">
        <v>35</v>
      </c>
      <c r="L17" s="30" t="s">
        <v>4</v>
      </c>
      <c r="M17" s="33"/>
      <c r="N17" s="30"/>
      <c r="O17" s="30"/>
      <c r="P17" s="34"/>
      <c r="Q17" s="30"/>
      <c r="R17" s="30"/>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1">
        <f>ROUND(total_amount_ba($B$2,$D$2,D17,F17,J17,K17,M17),0)</f>
        <v>8132</v>
      </c>
      <c r="BB17" s="41">
        <f>BA17+SUM(N17:AZ17)</f>
        <v>8132</v>
      </c>
      <c r="BC17" s="42" t="str">
        <f>SpellNumber(L17,BB17)</f>
        <v>INR  Eight Thousand One Hundred &amp; Thirty Two  Only</v>
      </c>
      <c r="IA17" s="17">
        <v>5</v>
      </c>
      <c r="IB17" s="17" t="s">
        <v>69</v>
      </c>
      <c r="IC17" s="17" t="s">
        <v>51</v>
      </c>
      <c r="ID17" s="17">
        <v>100</v>
      </c>
      <c r="IE17" s="18" t="s">
        <v>66</v>
      </c>
      <c r="IF17" s="18"/>
      <c r="IG17" s="18"/>
      <c r="IH17" s="18"/>
      <c r="II17" s="18"/>
    </row>
    <row r="18" spans="1:243" s="17" customFormat="1" ht="63">
      <c r="A18" s="27">
        <v>6</v>
      </c>
      <c r="B18" s="60" t="s">
        <v>70</v>
      </c>
      <c r="C18" s="28" t="s">
        <v>52</v>
      </c>
      <c r="D18" s="29">
        <v>500</v>
      </c>
      <c r="E18" s="29" t="s">
        <v>66</v>
      </c>
      <c r="F18" s="29">
        <v>108.59</v>
      </c>
      <c r="G18" s="30"/>
      <c r="H18" s="30"/>
      <c r="I18" s="31" t="s">
        <v>34</v>
      </c>
      <c r="J18" s="32">
        <f>IF(I18="Less(-)",-1,1)</f>
        <v>1</v>
      </c>
      <c r="K18" s="30" t="s">
        <v>35</v>
      </c>
      <c r="L18" s="30" t="s">
        <v>4</v>
      </c>
      <c r="M18" s="33"/>
      <c r="N18" s="30"/>
      <c r="O18" s="30"/>
      <c r="P18" s="34"/>
      <c r="Q18" s="30"/>
      <c r="R18" s="30"/>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1">
        <f>ROUND(total_amount_ba($B$2,$D$2,D18,F18,J18,K18,M18),0)</f>
        <v>54295</v>
      </c>
      <c r="BB18" s="41">
        <f>BA18+SUM(N18:AZ18)</f>
        <v>54295</v>
      </c>
      <c r="BC18" s="42" t="str">
        <f>SpellNumber(L18,BB18)</f>
        <v>INR  Fifty Four Thousand Two Hundred &amp; Ninety Five  Only</v>
      </c>
      <c r="IA18" s="17">
        <v>6</v>
      </c>
      <c r="IB18" s="17" t="s">
        <v>70</v>
      </c>
      <c r="IC18" s="17" t="s">
        <v>52</v>
      </c>
      <c r="ID18" s="17">
        <v>500</v>
      </c>
      <c r="IE18" s="18" t="s">
        <v>66</v>
      </c>
      <c r="IF18" s="18"/>
      <c r="IG18" s="18"/>
      <c r="IH18" s="18"/>
      <c r="II18" s="18"/>
    </row>
    <row r="19" spans="1:243" s="17" customFormat="1" ht="30.75" customHeight="1">
      <c r="A19" s="26">
        <v>7</v>
      </c>
      <c r="B19" s="60" t="s">
        <v>77</v>
      </c>
      <c r="C19" s="28" t="s">
        <v>46</v>
      </c>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3"/>
      <c r="IA19" s="17">
        <v>7</v>
      </c>
      <c r="IB19" s="17" t="s">
        <v>77</v>
      </c>
      <c r="IC19" s="17" t="s">
        <v>46</v>
      </c>
      <c r="IE19" s="18"/>
      <c r="IF19" s="18"/>
      <c r="IG19" s="18"/>
      <c r="IH19" s="18"/>
      <c r="II19" s="18"/>
    </row>
    <row r="20" spans="1:243" s="17" customFormat="1" ht="26.25" customHeight="1">
      <c r="A20" s="27">
        <v>8</v>
      </c>
      <c r="B20" s="60" t="s">
        <v>71</v>
      </c>
      <c r="C20" s="28" t="s">
        <v>53</v>
      </c>
      <c r="D20" s="29">
        <v>6400</v>
      </c>
      <c r="E20" s="29" t="s">
        <v>66</v>
      </c>
      <c r="F20" s="29">
        <v>44.37</v>
      </c>
      <c r="G20" s="30"/>
      <c r="H20" s="30"/>
      <c r="I20" s="31" t="s">
        <v>34</v>
      </c>
      <c r="J20" s="32">
        <f>IF(I20="Less(-)",-1,1)</f>
        <v>1</v>
      </c>
      <c r="K20" s="30" t="s">
        <v>35</v>
      </c>
      <c r="L20" s="30" t="s">
        <v>4</v>
      </c>
      <c r="M20" s="33"/>
      <c r="N20" s="30"/>
      <c r="O20" s="30"/>
      <c r="P20" s="34"/>
      <c r="Q20" s="30"/>
      <c r="R20" s="30"/>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1">
        <f>ROUND(total_amount_ba($B$2,$D$2,D20,F20,J20,K20,M20),0)</f>
        <v>283968</v>
      </c>
      <c r="BB20" s="41">
        <f>BA20+SUM(N20:AZ20)</f>
        <v>283968</v>
      </c>
      <c r="BC20" s="42" t="str">
        <f>SpellNumber(L20,BB20)</f>
        <v>INR  Two Lakh Eighty Three Thousand Nine Hundred &amp; Sixty Eight  Only</v>
      </c>
      <c r="IA20" s="17">
        <v>8</v>
      </c>
      <c r="IB20" s="17" t="s">
        <v>71</v>
      </c>
      <c r="IC20" s="17" t="s">
        <v>53</v>
      </c>
      <c r="ID20" s="17">
        <v>6400</v>
      </c>
      <c r="IE20" s="18" t="s">
        <v>66</v>
      </c>
      <c r="IF20" s="18"/>
      <c r="IG20" s="18"/>
      <c r="IH20" s="18"/>
      <c r="II20" s="18"/>
    </row>
    <row r="21" spans="1:243" s="17" customFormat="1" ht="33" customHeight="1">
      <c r="A21" s="26">
        <v>9</v>
      </c>
      <c r="B21" s="60" t="s">
        <v>78</v>
      </c>
      <c r="C21" s="28" t="s">
        <v>47</v>
      </c>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3"/>
      <c r="IA21" s="17">
        <v>9</v>
      </c>
      <c r="IB21" s="17" t="s">
        <v>78</v>
      </c>
      <c r="IC21" s="17" t="s">
        <v>47</v>
      </c>
      <c r="IE21" s="18"/>
      <c r="IF21" s="18"/>
      <c r="IG21" s="18"/>
      <c r="IH21" s="18"/>
      <c r="II21" s="18"/>
    </row>
    <row r="22" spans="1:243" s="17" customFormat="1" ht="47.25">
      <c r="A22" s="27">
        <v>10</v>
      </c>
      <c r="B22" s="60" t="s">
        <v>79</v>
      </c>
      <c r="C22" s="28" t="s">
        <v>54</v>
      </c>
      <c r="D22" s="29">
        <v>26120</v>
      </c>
      <c r="E22" s="29" t="s">
        <v>66</v>
      </c>
      <c r="F22" s="29">
        <v>95.22</v>
      </c>
      <c r="G22" s="30"/>
      <c r="H22" s="30"/>
      <c r="I22" s="31" t="s">
        <v>34</v>
      </c>
      <c r="J22" s="32">
        <f>IF(I22="Less(-)",-1,1)</f>
        <v>1</v>
      </c>
      <c r="K22" s="30" t="s">
        <v>35</v>
      </c>
      <c r="L22" s="30" t="s">
        <v>4</v>
      </c>
      <c r="M22" s="33"/>
      <c r="N22" s="30"/>
      <c r="O22" s="30"/>
      <c r="P22" s="34"/>
      <c r="Q22" s="30"/>
      <c r="R22" s="30"/>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1">
        <f>ROUND(total_amount_ba($B$2,$D$2,D22,F22,J22,K22,M22),0)</f>
        <v>2487146</v>
      </c>
      <c r="BB22" s="41">
        <f>BA22+SUM(N22:AZ22)</f>
        <v>2487146</v>
      </c>
      <c r="BC22" s="42" t="str">
        <f>SpellNumber(L22,BB22)</f>
        <v>INR  Twenty Four Lakh Eighty Seven Thousand One Hundred &amp; Forty Six  Only</v>
      </c>
      <c r="IA22" s="17">
        <v>10</v>
      </c>
      <c r="IB22" s="17" t="s">
        <v>79</v>
      </c>
      <c r="IC22" s="17" t="s">
        <v>54</v>
      </c>
      <c r="ID22" s="17">
        <v>26120</v>
      </c>
      <c r="IE22" s="18" t="s">
        <v>66</v>
      </c>
      <c r="IF22" s="18"/>
      <c r="IG22" s="18"/>
      <c r="IH22" s="18"/>
      <c r="II22" s="18"/>
    </row>
    <row r="23" spans="1:243" s="17" customFormat="1" ht="15.75">
      <c r="A23" s="26">
        <v>11</v>
      </c>
      <c r="B23" s="60" t="s">
        <v>72</v>
      </c>
      <c r="C23" s="28" t="s">
        <v>55</v>
      </c>
      <c r="D23" s="61"/>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3"/>
      <c r="IA23" s="17">
        <v>11</v>
      </c>
      <c r="IB23" s="17" t="s">
        <v>72</v>
      </c>
      <c r="IC23" s="17" t="s">
        <v>55</v>
      </c>
      <c r="IE23" s="18"/>
      <c r="IF23" s="18"/>
      <c r="IG23" s="18"/>
      <c r="IH23" s="18"/>
      <c r="II23" s="18"/>
    </row>
    <row r="24" spans="1:243" s="17" customFormat="1" ht="126">
      <c r="A24" s="27">
        <v>12</v>
      </c>
      <c r="B24" s="60" t="s">
        <v>80</v>
      </c>
      <c r="C24" s="28" t="s">
        <v>56</v>
      </c>
      <c r="D24" s="61"/>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3"/>
      <c r="IA24" s="17">
        <v>12</v>
      </c>
      <c r="IB24" s="17" t="s">
        <v>80</v>
      </c>
      <c r="IC24" s="17" t="s">
        <v>56</v>
      </c>
      <c r="IE24" s="18"/>
      <c r="IF24" s="18"/>
      <c r="IG24" s="18"/>
      <c r="IH24" s="18"/>
      <c r="II24" s="18"/>
    </row>
    <row r="25" spans="1:243" s="17" customFormat="1" ht="47.25">
      <c r="A25" s="26">
        <v>13</v>
      </c>
      <c r="B25" s="60" t="s">
        <v>81</v>
      </c>
      <c r="C25" s="28" t="s">
        <v>57</v>
      </c>
      <c r="D25" s="29">
        <v>75</v>
      </c>
      <c r="E25" s="29" t="s">
        <v>66</v>
      </c>
      <c r="F25" s="29">
        <v>419.11</v>
      </c>
      <c r="G25" s="30"/>
      <c r="H25" s="30"/>
      <c r="I25" s="31" t="s">
        <v>34</v>
      </c>
      <c r="J25" s="32">
        <f>IF(I25="Less(-)",-1,1)</f>
        <v>1</v>
      </c>
      <c r="K25" s="30" t="s">
        <v>35</v>
      </c>
      <c r="L25" s="30" t="s">
        <v>4</v>
      </c>
      <c r="M25" s="33"/>
      <c r="N25" s="30"/>
      <c r="O25" s="30"/>
      <c r="P25" s="34"/>
      <c r="Q25" s="30"/>
      <c r="R25" s="30"/>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1">
        <f>ROUND(total_amount_ba($B$2,$D$2,D25,F25,J25,K25,M25),0)</f>
        <v>31433</v>
      </c>
      <c r="BB25" s="41">
        <f>BA25+SUM(N25:AZ25)</f>
        <v>31433</v>
      </c>
      <c r="BC25" s="42" t="str">
        <f>SpellNumber(L25,BB25)</f>
        <v>INR  Thirty One Thousand Four Hundred &amp; Thirty Three  Only</v>
      </c>
      <c r="IA25" s="17">
        <v>13</v>
      </c>
      <c r="IB25" s="17" t="s">
        <v>81</v>
      </c>
      <c r="IC25" s="17" t="s">
        <v>57</v>
      </c>
      <c r="ID25" s="17">
        <v>75</v>
      </c>
      <c r="IE25" s="18" t="s">
        <v>66</v>
      </c>
      <c r="IF25" s="18"/>
      <c r="IG25" s="18"/>
      <c r="IH25" s="18"/>
      <c r="II25" s="18"/>
    </row>
    <row r="26" spans="1:243" s="17" customFormat="1" ht="18" customHeight="1">
      <c r="A26" s="27">
        <v>14</v>
      </c>
      <c r="B26" s="60" t="s">
        <v>82</v>
      </c>
      <c r="C26" s="28" t="s">
        <v>59</v>
      </c>
      <c r="D26" s="61"/>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3"/>
      <c r="IA26" s="17">
        <v>14</v>
      </c>
      <c r="IB26" s="17" t="s">
        <v>82</v>
      </c>
      <c r="IC26" s="17" t="s">
        <v>59</v>
      </c>
      <c r="IE26" s="18"/>
      <c r="IF26" s="18"/>
      <c r="IG26" s="18"/>
      <c r="IH26" s="18"/>
      <c r="II26" s="18"/>
    </row>
    <row r="27" spans="1:243" s="17" customFormat="1" ht="53.25" customHeight="1">
      <c r="A27" s="26">
        <v>15</v>
      </c>
      <c r="B27" s="60" t="s">
        <v>83</v>
      </c>
      <c r="C27" s="28" t="s">
        <v>58</v>
      </c>
      <c r="D27" s="61"/>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3"/>
      <c r="IA27" s="17">
        <v>15</v>
      </c>
      <c r="IB27" s="17" t="s">
        <v>83</v>
      </c>
      <c r="IC27" s="17" t="s">
        <v>58</v>
      </c>
      <c r="IE27" s="18"/>
      <c r="IF27" s="18"/>
      <c r="IG27" s="18"/>
      <c r="IH27" s="18"/>
      <c r="II27" s="18"/>
    </row>
    <row r="28" spans="1:243" s="17" customFormat="1" ht="47.25">
      <c r="A28" s="27">
        <v>16</v>
      </c>
      <c r="B28" s="60" t="s">
        <v>84</v>
      </c>
      <c r="C28" s="28" t="s">
        <v>60</v>
      </c>
      <c r="D28" s="29">
        <v>355</v>
      </c>
      <c r="E28" s="29" t="s">
        <v>73</v>
      </c>
      <c r="F28" s="29">
        <v>430.69</v>
      </c>
      <c r="G28" s="30"/>
      <c r="H28" s="30"/>
      <c r="I28" s="31" t="s">
        <v>34</v>
      </c>
      <c r="J28" s="32">
        <f>IF(I28="Less(-)",-1,1)</f>
        <v>1</v>
      </c>
      <c r="K28" s="30" t="s">
        <v>35</v>
      </c>
      <c r="L28" s="30" t="s">
        <v>4</v>
      </c>
      <c r="M28" s="33"/>
      <c r="N28" s="30"/>
      <c r="O28" s="30"/>
      <c r="P28" s="34"/>
      <c r="Q28" s="30"/>
      <c r="R28" s="30"/>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1">
        <f>ROUND(total_amount_ba($B$2,$D$2,D28,F28,J28,K28,M28),0)</f>
        <v>152895</v>
      </c>
      <c r="BB28" s="41">
        <f>BA28+SUM(N28:AZ28)</f>
        <v>152895</v>
      </c>
      <c r="BC28" s="42" t="str">
        <f>SpellNumber(L28,BB28)</f>
        <v>INR  One Lakh Fifty Two Thousand Eight Hundred &amp; Ninety Five  Only</v>
      </c>
      <c r="IA28" s="17">
        <v>16</v>
      </c>
      <c r="IB28" s="17" t="s">
        <v>84</v>
      </c>
      <c r="IC28" s="17" t="s">
        <v>60</v>
      </c>
      <c r="ID28" s="17">
        <v>355</v>
      </c>
      <c r="IE28" s="18" t="s">
        <v>73</v>
      </c>
      <c r="IF28" s="18"/>
      <c r="IG28" s="18"/>
      <c r="IH28" s="18"/>
      <c r="II28" s="18"/>
    </row>
    <row r="29" spans="1:243" s="17" customFormat="1" ht="15.75">
      <c r="A29" s="26">
        <v>17</v>
      </c>
      <c r="B29" s="60" t="s">
        <v>85</v>
      </c>
      <c r="C29" s="28" t="s">
        <v>48</v>
      </c>
      <c r="D29" s="61"/>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3"/>
      <c r="IA29" s="17">
        <v>17</v>
      </c>
      <c r="IB29" s="17" t="s">
        <v>85</v>
      </c>
      <c r="IC29" s="17" t="s">
        <v>48</v>
      </c>
      <c r="IE29" s="18"/>
      <c r="IF29" s="18"/>
      <c r="IG29" s="18"/>
      <c r="IH29" s="18"/>
      <c r="II29" s="18"/>
    </row>
    <row r="30" spans="1:243" s="17" customFormat="1" ht="32.25" customHeight="1">
      <c r="A30" s="27">
        <v>18</v>
      </c>
      <c r="B30" s="60" t="s">
        <v>86</v>
      </c>
      <c r="C30" s="28" t="s">
        <v>61</v>
      </c>
      <c r="D30" s="61"/>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3"/>
      <c r="IA30" s="17">
        <v>18</v>
      </c>
      <c r="IB30" s="17" t="s">
        <v>86</v>
      </c>
      <c r="IC30" s="17" t="s">
        <v>61</v>
      </c>
      <c r="IE30" s="18"/>
      <c r="IF30" s="18"/>
      <c r="IG30" s="18"/>
      <c r="IH30" s="18"/>
      <c r="II30" s="18"/>
    </row>
    <row r="31" spans="1:243" s="17" customFormat="1" ht="63">
      <c r="A31" s="26">
        <v>19</v>
      </c>
      <c r="B31" s="60" t="s">
        <v>87</v>
      </c>
      <c r="C31" s="28" t="s">
        <v>62</v>
      </c>
      <c r="D31" s="29">
        <v>20</v>
      </c>
      <c r="E31" s="29" t="s">
        <v>66</v>
      </c>
      <c r="F31" s="29">
        <v>103.24</v>
      </c>
      <c r="G31" s="30"/>
      <c r="H31" s="30"/>
      <c r="I31" s="31" t="s">
        <v>34</v>
      </c>
      <c r="J31" s="32">
        <f>IF(I31="Less(-)",-1,1)</f>
        <v>1</v>
      </c>
      <c r="K31" s="30" t="s">
        <v>35</v>
      </c>
      <c r="L31" s="30" t="s">
        <v>4</v>
      </c>
      <c r="M31" s="33"/>
      <c r="N31" s="30"/>
      <c r="O31" s="30"/>
      <c r="P31" s="34"/>
      <c r="Q31" s="30"/>
      <c r="R31" s="30"/>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1">
        <f>ROUND(total_amount_ba($B$2,$D$2,D31,F31,J31,K31,M31),0)</f>
        <v>2065</v>
      </c>
      <c r="BB31" s="41">
        <f>BA31+SUM(N31:AZ31)</f>
        <v>2065</v>
      </c>
      <c r="BC31" s="42" t="str">
        <f>SpellNumber(L31,BB31)</f>
        <v>INR  Two Thousand  &amp;Sixty Five  Only</v>
      </c>
      <c r="IA31" s="17">
        <v>19</v>
      </c>
      <c r="IB31" s="17" t="s">
        <v>87</v>
      </c>
      <c r="IC31" s="17" t="s">
        <v>62</v>
      </c>
      <c r="ID31" s="17">
        <v>20</v>
      </c>
      <c r="IE31" s="18" t="s">
        <v>66</v>
      </c>
      <c r="IF31" s="18"/>
      <c r="IG31" s="18"/>
      <c r="IH31" s="18"/>
      <c r="II31" s="18"/>
    </row>
    <row r="32" spans="1:243" s="17" customFormat="1" ht="78.75" customHeight="1">
      <c r="A32" s="27">
        <v>20</v>
      </c>
      <c r="B32" s="60" t="s">
        <v>88</v>
      </c>
      <c r="C32" s="28" t="s">
        <v>64</v>
      </c>
      <c r="D32" s="61"/>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3"/>
      <c r="IA32" s="17">
        <v>20</v>
      </c>
      <c r="IB32" s="17" t="s">
        <v>88</v>
      </c>
      <c r="IC32" s="17" t="s">
        <v>64</v>
      </c>
      <c r="IE32" s="18"/>
      <c r="IF32" s="18"/>
      <c r="IG32" s="18"/>
      <c r="IH32" s="18"/>
      <c r="II32" s="18"/>
    </row>
    <row r="33" spans="1:243" s="17" customFormat="1" ht="35.25" customHeight="1">
      <c r="A33" s="26">
        <v>21</v>
      </c>
      <c r="B33" s="60" t="s">
        <v>89</v>
      </c>
      <c r="C33" s="28" t="s">
        <v>65</v>
      </c>
      <c r="D33" s="29">
        <v>20</v>
      </c>
      <c r="E33" s="29" t="s">
        <v>66</v>
      </c>
      <c r="F33" s="29">
        <v>447.61</v>
      </c>
      <c r="G33" s="30"/>
      <c r="H33" s="30"/>
      <c r="I33" s="31" t="s">
        <v>34</v>
      </c>
      <c r="J33" s="32">
        <f>IF(I33="Less(-)",-1,1)</f>
        <v>1</v>
      </c>
      <c r="K33" s="30" t="s">
        <v>35</v>
      </c>
      <c r="L33" s="30" t="s">
        <v>4</v>
      </c>
      <c r="M33" s="33"/>
      <c r="N33" s="30"/>
      <c r="O33" s="30"/>
      <c r="P33" s="34"/>
      <c r="Q33" s="30"/>
      <c r="R33" s="30"/>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1">
        <f>ROUND(total_amount_ba($B$2,$D$2,D33,F33,J33,K33,M33),0)</f>
        <v>8952</v>
      </c>
      <c r="BB33" s="41">
        <f>BA33+SUM(N33:AZ33)</f>
        <v>8952</v>
      </c>
      <c r="BC33" s="42" t="str">
        <f>SpellNumber(L33,BB33)</f>
        <v>INR  Eight Thousand Nine Hundred &amp; Fifty Two  Only</v>
      </c>
      <c r="IA33" s="17">
        <v>21</v>
      </c>
      <c r="IB33" s="17" t="s">
        <v>89</v>
      </c>
      <c r="IC33" s="17" t="s">
        <v>65</v>
      </c>
      <c r="ID33" s="17">
        <v>20</v>
      </c>
      <c r="IE33" s="18" t="s">
        <v>66</v>
      </c>
      <c r="IF33" s="18"/>
      <c r="IG33" s="18"/>
      <c r="IH33" s="18"/>
      <c r="II33" s="18"/>
    </row>
    <row r="34" spans="1:55" ht="34.5" customHeight="1">
      <c r="A34" s="21" t="s">
        <v>36</v>
      </c>
      <c r="B34" s="35"/>
      <c r="C34" s="36"/>
      <c r="D34" s="43"/>
      <c r="E34" s="43"/>
      <c r="F34" s="43"/>
      <c r="G34" s="43"/>
      <c r="H34" s="44"/>
      <c r="I34" s="44"/>
      <c r="J34" s="44"/>
      <c r="K34" s="44"/>
      <c r="L34" s="45"/>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SUM(BA14:BA33)</f>
        <v>3834131</v>
      </c>
      <c r="BB34" s="48" t="e">
        <f>SUM(#REF!)</f>
        <v>#REF!</v>
      </c>
      <c r="BC34" s="49" t="str">
        <f>SpellNumber(L34,BA34)</f>
        <v>  Thirty Eight Lakh Thirty Four Thousand One Hundred &amp; Thirty One  Only</v>
      </c>
    </row>
    <row r="35" spans="1:55" ht="24" customHeight="1">
      <c r="A35" s="22" t="s">
        <v>37</v>
      </c>
      <c r="B35" s="37"/>
      <c r="C35" s="38"/>
      <c r="D35" s="50"/>
      <c r="E35" s="51" t="s">
        <v>42</v>
      </c>
      <c r="F35" s="39"/>
      <c r="G35" s="52"/>
      <c r="H35" s="53"/>
      <c r="I35" s="53"/>
      <c r="J35" s="53"/>
      <c r="K35" s="50"/>
      <c r="L35" s="54"/>
      <c r="M35" s="55"/>
      <c r="N35" s="56"/>
      <c r="O35" s="46"/>
      <c r="P35" s="46"/>
      <c r="Q35" s="46"/>
      <c r="R35" s="46"/>
      <c r="S35" s="4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f>IF(ISBLANK(F35),0,IF(E35="Excess (+)",ROUND(BA34+(BA34*F35),0),IF(E35="Less (-)",ROUND(BA34+(BA34*F35*(-1)),0),IF(E35="At Par",BA34,0))))</f>
        <v>0</v>
      </c>
      <c r="BB35" s="58">
        <f>ROUND(BA35,0)</f>
        <v>0</v>
      </c>
      <c r="BC35" s="59" t="str">
        <f>SpellNumber($E$2,BB35)</f>
        <v>INR Zero Only</v>
      </c>
    </row>
    <row r="36" spans="1:55" ht="18" customHeight="1">
      <c r="A36" s="21" t="s">
        <v>38</v>
      </c>
      <c r="B36" s="40"/>
      <c r="C36" s="69" t="str">
        <f>SpellNumber($E$2,BB35)</f>
        <v>INR Zero Only</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sheetData>
  <sheetProtection password="D850" sheet="1"/>
  <autoFilter ref="A11:BC36"/>
  <mergeCells count="20">
    <mergeCell ref="D15:BC15"/>
    <mergeCell ref="D16:BC16"/>
    <mergeCell ref="D19:BC19"/>
    <mergeCell ref="D21:BC21"/>
    <mergeCell ref="D23:BC23"/>
    <mergeCell ref="D24:BC24"/>
    <mergeCell ref="D26:BC26"/>
    <mergeCell ref="D27:BC27"/>
    <mergeCell ref="D29:BC29"/>
    <mergeCell ref="D30:BC30"/>
    <mergeCell ref="D32:BC32"/>
    <mergeCell ref="C36:BC36"/>
    <mergeCell ref="D13:BC13"/>
    <mergeCell ref="A9:BC9"/>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 K14 D15:D16 K17:K18 D19 K20 D21 K22 D23:D24 K25 D26:D27 K28 D29:D30 K31 K33 D3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3 A15 A17 A19 A21 A23 A25 A27 A29 A31 A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G17:H18 G20:H20 G22:H22 G25:H25 G28:H28 G31:H31 G33:H33">
      <formula1>0</formula1>
      <formula2>999999999999999</formula2>
    </dataValidation>
    <dataValidation allowBlank="1" showInputMessage="1" showErrorMessage="1" promptTitle="Addition / Deduction" prompt="Please Choose the correct One" sqref="J14 J17:J18 J20 J22 J25 J28 J31 J33">
      <formula1>0</formula1>
      <formula2>0</formula2>
    </dataValidation>
    <dataValidation type="list" showErrorMessage="1" sqref="I14 I17:I18 I20 I22 I25 I28 I31 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8 N20:O20 N22:O22 N25:O25 N28:O28 N31:O31 N3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R18 R20 R22 R25 R28 R31 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Q18 Q20 Q22 Q25 Q28 Q31 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M18 M20 M22 M25 M28 M31 M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7:F18 F20 F22 F25 F28 F31 F33">
      <formula1>0</formula1>
      <formula2>999999999999999</formula2>
    </dataValidation>
    <dataValidation type="list" allowBlank="1" showInputMessage="1" showErrorMessage="1" sqref="L13 L14 L15 L16 L17 L18 L19 L20 L21 L22 L23 L24 L25 L26 L27 L28 L29 L30 L31 L33 L32">
      <formula1>"INR"</formula1>
    </dataValidation>
    <dataValidation allowBlank="1" showInputMessage="1" showErrorMessage="1" promptTitle="Itemcode/Make" prompt="Please enter text" sqref="C13:C33">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0" t="s">
        <v>39</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2024-01-25T11:27:17Z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