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3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'BoQ1'!$A$11:$BC$34</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<sst xmlns="http://schemas.openxmlformats.org/spreadsheetml/2006/main" count="215" uniqueCount="88">
  <si>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</si>
  <si>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</si>
  <si>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</si>
  <si>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</si>
  <si>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</si>
  <si>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</si>
  <si>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</si>
  <si>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</si>
  <si>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</si>
  <si>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</si>
  <si>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</si>
  <si>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</si>
  <si>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</si>
  <si>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</si>
  <si>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</si>
  <si>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</si>
  <si>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</si>
  <si>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</si>
  <si>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</si>
  <si>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</si>
  <si>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</si>
  <si>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</si>
  <si>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</si>
  <si>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</si>
  <si>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</si>
  <si>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</si>
  <si>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</si>
  <si>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</si>
  <si>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</si>
  <si>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</si>
  <si>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</si>
  <si>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</si>
  <si>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</si>
  <si>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</si>
  <si>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</si>
  <si>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</si>
  <si>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</si>
  <si>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</si>
  <si>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</si>
  <si>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</si>
  <si>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</si>
  <si>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</si>
  <si>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</si>
  <si>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no.2</t>
  </si>
  <si>
    <t>item no.3</t>
  </si>
  <si>
    <t>item no.5</t>
  </si>
  <si>
    <t>item no.8</t>
  </si>
  <si>
    <t>item no.10</t>
  </si>
  <si>
    <t>item no.18</t>
  </si>
  <si>
    <r>
      <t xml:space="preserve">TOTAL AMOUNT  
           in
     </t>
    </r>
    <r>
      <rPr>
        <b/>
        <sz val="11"/>
        <color indexed="10"/>
        <rFont val="Arial"/>
        <family val="2"/>
      </rPr>
      <t xml:space="preserve"> Rs.      P</t>
    </r>
  </si>
  <si>
    <t>item no.6</t>
  </si>
  <si>
    <t>item no.7</t>
  </si>
  <si>
    <t>item no.9</t>
  </si>
  <si>
    <t>item no.11</t>
  </si>
  <si>
    <t>item no.12</t>
  </si>
  <si>
    <t>item no.13</t>
  </si>
  <si>
    <t>item no.14</t>
  </si>
  <si>
    <t>item no.15</t>
  </si>
  <si>
    <t>item no.16</t>
  </si>
  <si>
    <t>item no.17</t>
  </si>
  <si>
    <t>item no.19</t>
  </si>
  <si>
    <t>item no.20</t>
  </si>
  <si>
    <t>sqm</t>
  </si>
  <si>
    <t>FINISHING</t>
  </si>
  <si>
    <t>cum</t>
  </si>
  <si>
    <t>metre</t>
  </si>
  <si>
    <t>Dismantling and Demolishing</t>
  </si>
  <si>
    <t>item no.1</t>
  </si>
  <si>
    <t>Distempering with 1st quality acrylic distember (Ready mix) having VOC content less than 50 grams/ litre  of approved brand and manufacture to give an even shade :</t>
  </si>
  <si>
    <t>Old work (one or more coats)</t>
  </si>
  <si>
    <t>MINOR CIVIL MAINTENANCE WORK:</t>
  </si>
  <si>
    <t>MASONRY WORK</t>
  </si>
  <si>
    <t>FLOORING</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</si>
  <si>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</si>
  <si>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Tender Inviting Authority: DOIP, IIT Kanpur</t>
  </si>
  <si>
    <t>Half brick masonry with common burnt clay F.P.S. (non modular) bricks of class designation 7.5 in superstructure above plinth level up to floor V level.</t>
  </si>
  <si>
    <t>Cement mortar 1:4 (1 cement :4 coarse sand)</t>
  </si>
  <si>
    <t>CLADDING WORK</t>
  </si>
  <si>
    <t>Providing edge moulding to 18 mm thick marble stone counters, Vanities etc., including machine polishing to edge to give high gloss finish etc. complete as per design approved by Engineer-in-Charge.</t>
  </si>
  <si>
    <t>Marble work</t>
  </si>
  <si>
    <t>Mirror polishing on marble work/Granite work/stone work where ever required to give high gloss finish complete.</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</si>
  <si>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</si>
  <si>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</si>
  <si>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</si>
  <si>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Dismantling stone slab flooring laid in cement mortar including stacking of serviceable material and disposal of unserviceable material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</si>
  <si>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</si>
  <si>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Name of Work: Making Tiered floor for setting up the sitting arrangement in seminar room no. 110, ESB3, IIT Kanpur</t>
  </si>
  <si>
    <t>NIT No: Civil/09/02/2024-1</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</si>
</sst>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 numFmtId="180" formatCode="[$-4009]dd\ mmmm\ yyyy"/>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2"/>
      <color indexed="10"/>
      <name val="Arial"/>
      <family val="2"/>
    </font>
    <font>
      <b/>
      <sz val="12"/>
      <color indexed="16"/>
      <name val="Arial"/>
      <family val="2"/>
    </font>
    <font>
      <b/>
      <sz val="16"/>
      <color indexed="8"/>
      <name val="Calibri"/>
      <family val="2"/>
    </font>
    <font>
      <sz val="8"/>
      <name val="Calibri"/>
      <family val="2"/>
    </font>
    <font>
      <b/>
      <sz val="12"/>
      <name val="Arial"/>
      <family val="2"/>
    </font>
    <font>
      <sz val="12"/>
      <name val="Arial"/>
      <family val="2"/>
    </font>
    <font>
      <sz val="12"/>
      <color indexed="31"/>
      <name val="Arial"/>
      <family val="2"/>
    </font>
    <font>
      <b/>
      <sz val="12"/>
      <color indexed="57"/>
      <name val="Arial"/>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color indexed="8"/>
      </top>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69">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pplyProtection="1">
      <alignment vertical="center"/>
      <protection locked="0"/>
    </xf>
    <xf numFmtId="0" fontId="5" fillId="0" borderId="0" xfId="58"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7" fillId="0" borderId="11" xfId="58" applyNumberFormat="1" applyFont="1" applyFill="1" applyBorder="1" applyAlignment="1">
      <alignment horizontal="center" vertical="top" wrapText="1"/>
      <protection/>
    </xf>
    <xf numFmtId="0" fontId="4" fillId="0" borderId="0" xfId="58" applyNumberFormat="1" applyFont="1" applyFill="1">
      <alignment/>
      <protection/>
    </xf>
    <xf numFmtId="0" fontId="5" fillId="0" borderId="0" xfId="58"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7" fillId="0" borderId="14" xfId="58" applyNumberFormat="1" applyFont="1" applyFill="1" applyBorder="1" applyAlignment="1">
      <alignment horizontal="center" vertical="top" wrapText="1"/>
      <protection/>
    </xf>
    <xf numFmtId="0" fontId="4" fillId="0" borderId="0" xfId="58" applyNumberFormat="1" applyFont="1" applyFill="1" applyAlignment="1">
      <alignment wrapText="1"/>
      <protection/>
    </xf>
    <xf numFmtId="0" fontId="18" fillId="0" borderId="15" xfId="61" applyNumberFormat="1" applyFont="1" applyFill="1" applyBorder="1" applyAlignment="1">
      <alignment horizontal="left" vertical="top"/>
      <protection/>
    </xf>
    <xf numFmtId="0" fontId="19" fillId="0" borderId="16" xfId="61" applyNumberFormat="1" applyFont="1" applyFill="1" applyBorder="1" applyAlignment="1">
      <alignment vertical="top"/>
      <protection/>
    </xf>
    <xf numFmtId="0" fontId="18" fillId="0" borderId="17" xfId="61" applyNumberFormat="1" applyFont="1" applyFill="1" applyBorder="1" applyAlignment="1">
      <alignment horizontal="left" vertical="top"/>
      <protection/>
    </xf>
    <xf numFmtId="0" fontId="20" fillId="0" borderId="12" xfId="58" applyNumberFormat="1" applyFont="1" applyFill="1" applyBorder="1" applyAlignment="1" applyProtection="1">
      <alignment vertical="top"/>
      <protection/>
    </xf>
    <xf numFmtId="10" fontId="15" fillId="33" borderId="11" xfId="68" applyNumberFormat="1" applyFont="1" applyFill="1" applyBorder="1" applyAlignment="1" applyProtection="1">
      <alignment horizontal="center" vertical="center"/>
      <protection locked="0"/>
    </xf>
    <xf numFmtId="0" fontId="18" fillId="0" borderId="13" xfId="61" applyNumberFormat="1" applyFont="1" applyFill="1" applyBorder="1" applyAlignment="1">
      <alignment horizontal="left" vertical="top"/>
      <protection/>
    </xf>
    <xf numFmtId="0" fontId="19" fillId="0" borderId="0" xfId="61" applyNumberFormat="1" applyFont="1" applyFill="1" applyBorder="1" applyAlignment="1">
      <alignment horizontal="center" vertical="top"/>
      <protection/>
    </xf>
    <xf numFmtId="0" fontId="14" fillId="0" borderId="18" xfId="61" applyNumberFormat="1" applyFont="1" applyFill="1" applyBorder="1" applyAlignment="1">
      <alignment horizontal="center" vertical="top"/>
      <protection/>
    </xf>
    <xf numFmtId="0" fontId="19" fillId="0" borderId="18" xfId="61" applyNumberFormat="1" applyFont="1" applyFill="1" applyBorder="1" applyAlignment="1">
      <alignment horizontal="center" vertical="top"/>
      <protection/>
    </xf>
    <xf numFmtId="0" fontId="19" fillId="0" borderId="0" xfId="58" applyNumberFormat="1" applyFont="1" applyFill="1" applyAlignment="1">
      <alignment horizontal="center" vertical="top"/>
      <protection/>
    </xf>
    <xf numFmtId="2" fontId="14" fillId="0" borderId="19" xfId="61" applyNumberFormat="1" applyFont="1" applyFill="1" applyBorder="1" applyAlignment="1">
      <alignment horizontal="center" vertical="top"/>
      <protection/>
    </xf>
    <xf numFmtId="2" fontId="14" fillId="0" borderId="20" xfId="61" applyNumberFormat="1" applyFont="1" applyFill="1" applyBorder="1" applyAlignment="1">
      <alignment horizontal="center" vertical="top"/>
      <protection/>
    </xf>
    <xf numFmtId="0" fontId="19" fillId="0" borderId="21" xfId="61" applyNumberFormat="1" applyFont="1" applyFill="1" applyBorder="1" applyAlignment="1">
      <alignment horizontal="center" vertical="top" wrapText="1"/>
      <protection/>
    </xf>
    <xf numFmtId="0" fontId="14" fillId="0" borderId="11" xfId="61" applyNumberFormat="1" applyFont="1" applyFill="1" applyBorder="1" applyAlignment="1" applyProtection="1">
      <alignment horizontal="center" vertical="center" wrapText="1"/>
      <protection locked="0"/>
    </xf>
    <xf numFmtId="0" fontId="15" fillId="33" borderId="11" xfId="61" applyNumberFormat="1" applyFont="1" applyFill="1" applyBorder="1" applyAlignment="1" applyProtection="1">
      <alignment horizontal="center" vertical="center" wrapText="1"/>
      <protection locked="0"/>
    </xf>
    <xf numFmtId="0" fontId="20" fillId="0" borderId="11" xfId="61" applyNumberFormat="1" applyFont="1" applyFill="1" applyBorder="1" applyAlignment="1">
      <alignment horizontal="center" vertical="top"/>
      <protection/>
    </xf>
    <xf numFmtId="0" fontId="19" fillId="0" borderId="11" xfId="58" applyNumberFormat="1" applyFont="1" applyFill="1" applyBorder="1" applyAlignment="1" applyProtection="1">
      <alignment horizontal="center" vertical="top"/>
      <protection/>
    </xf>
    <xf numFmtId="0" fontId="14" fillId="0" borderId="11" xfId="68" applyNumberFormat="1" applyFont="1" applyFill="1" applyBorder="1" applyAlignment="1" applyProtection="1">
      <alignment horizontal="center" vertical="center" wrapText="1"/>
      <protection locked="0"/>
    </xf>
    <xf numFmtId="0" fontId="14" fillId="0" borderId="11" xfId="61" applyNumberFormat="1" applyFont="1" applyFill="1" applyBorder="1" applyAlignment="1" applyProtection="1">
      <alignment horizontal="center" vertical="center" wrapText="1"/>
      <protection/>
    </xf>
    <xf numFmtId="0" fontId="19" fillId="0" borderId="0" xfId="58" applyNumberFormat="1" applyFont="1" applyFill="1" applyAlignment="1" applyProtection="1">
      <alignment horizontal="center" vertical="top"/>
      <protection/>
    </xf>
    <xf numFmtId="2" fontId="21" fillId="0" borderId="13" xfId="61" applyNumberFormat="1" applyFont="1" applyFill="1" applyBorder="1" applyAlignment="1">
      <alignment horizontal="center" vertical="top"/>
      <protection/>
    </xf>
    <xf numFmtId="2" fontId="14" fillId="0" borderId="22" xfId="61" applyNumberFormat="1" applyFont="1" applyFill="1" applyBorder="1" applyAlignment="1">
      <alignment horizontal="center" vertical="top"/>
      <protection/>
    </xf>
    <xf numFmtId="0" fontId="19" fillId="0" borderId="13" xfId="61" applyNumberFormat="1" applyFont="1" applyFill="1" applyBorder="1" applyAlignment="1">
      <alignment horizontal="center" vertical="top" wrapText="1"/>
      <protection/>
    </xf>
    <xf numFmtId="0" fontId="7" fillId="0" borderId="19" xfId="61" applyNumberFormat="1" applyFont="1" applyFill="1" applyBorder="1" applyAlignment="1">
      <alignment horizontal="left" vertical="top"/>
      <protection/>
    </xf>
    <xf numFmtId="0" fontId="22" fillId="0" borderId="14" xfId="58" applyNumberFormat="1" applyFont="1" applyFill="1" applyBorder="1" applyAlignment="1">
      <alignment horizontal="center" vertical="top" wrapText="1"/>
      <protection/>
    </xf>
    <xf numFmtId="0" fontId="22" fillId="0" borderId="14" xfId="58" applyNumberFormat="1" applyFont="1" applyFill="1" applyBorder="1" applyAlignment="1">
      <alignment horizontal="left" vertical="top" wrapText="1"/>
      <protection/>
    </xf>
    <xf numFmtId="0" fontId="63" fillId="0" borderId="14" xfId="0" applyFont="1" applyFill="1" applyBorder="1" applyAlignment="1">
      <alignment horizontal="center" vertical="center"/>
    </xf>
    <xf numFmtId="2" fontId="22" fillId="0" borderId="14" xfId="57" applyNumberFormat="1" applyFont="1" applyFill="1" applyBorder="1" applyAlignment="1">
      <alignment horizontal="center" vertical="center" wrapText="1"/>
      <protection/>
    </xf>
    <xf numFmtId="2" fontId="22" fillId="0" borderId="14" xfId="58" applyNumberFormat="1" applyFont="1" applyFill="1" applyBorder="1" applyAlignment="1" applyProtection="1">
      <alignment horizontal="center" vertical="center"/>
      <protection locked="0"/>
    </xf>
    <xf numFmtId="2" fontId="22" fillId="0" borderId="14" xfId="61" applyNumberFormat="1" applyFont="1" applyFill="1" applyBorder="1" applyAlignment="1">
      <alignment horizontal="center" vertical="center"/>
      <protection/>
    </xf>
    <xf numFmtId="2" fontId="22" fillId="0" borderId="14" xfId="58" applyNumberFormat="1" applyFont="1" applyFill="1" applyBorder="1" applyAlignment="1">
      <alignment horizontal="center" vertical="center"/>
      <protection/>
    </xf>
    <xf numFmtId="2" fontId="22" fillId="33" borderId="14" xfId="58" applyNumberFormat="1" applyFont="1" applyFill="1" applyBorder="1" applyAlignment="1" applyProtection="1">
      <alignment horizontal="center" vertical="center"/>
      <protection locked="0"/>
    </xf>
    <xf numFmtId="2" fontId="22" fillId="0" borderId="14" xfId="58" applyNumberFormat="1" applyFont="1" applyFill="1" applyBorder="1" applyAlignment="1" applyProtection="1">
      <alignment horizontal="center" vertical="center" wrapText="1"/>
      <protection locked="0"/>
    </xf>
    <xf numFmtId="2" fontId="22" fillId="0" borderId="14" xfId="60" applyNumberFormat="1" applyFont="1" applyFill="1" applyBorder="1" applyAlignment="1">
      <alignment horizontal="center" vertical="center"/>
      <protection/>
    </xf>
    <xf numFmtId="0" fontId="22" fillId="0" borderId="14" xfId="61" applyNumberFormat="1" applyFont="1" applyFill="1" applyBorder="1" applyAlignment="1">
      <alignment horizontal="center" vertical="center" wrapText="1"/>
      <protection/>
    </xf>
    <xf numFmtId="0" fontId="23" fillId="0" borderId="14" xfId="58" applyNumberFormat="1" applyFont="1" applyFill="1" applyBorder="1" applyAlignment="1" applyProtection="1">
      <alignment horizontal="center" vertical="top"/>
      <protection/>
    </xf>
    <xf numFmtId="0" fontId="3" fillId="0" borderId="0" xfId="58" applyNumberFormat="1" applyFont="1" applyFill="1" applyBorder="1" applyAlignment="1">
      <alignment horizontal="right" vertical="top"/>
      <protection/>
    </xf>
    <xf numFmtId="0" fontId="8" fillId="0" borderId="0" xfId="58" applyNumberFormat="1" applyFont="1" applyFill="1" applyBorder="1" applyAlignment="1">
      <alignment horizontal="left" vertical="center" wrapText="1"/>
      <protection/>
    </xf>
    <xf numFmtId="0" fontId="10" fillId="0" borderId="18" xfId="58" applyNumberFormat="1" applyFont="1" applyFill="1" applyBorder="1" applyAlignment="1" applyProtection="1">
      <alignment horizontal="center" wrapText="1"/>
      <protection locked="0"/>
    </xf>
    <xf numFmtId="0" fontId="7" fillId="34" borderId="13" xfId="61" applyNumberFormat="1" applyFont="1" applyFill="1" applyBorder="1" applyAlignment="1" applyProtection="1">
      <alignment horizontal="left" vertical="top"/>
      <protection locked="0"/>
    </xf>
    <xf numFmtId="0" fontId="14" fillId="0" borderId="13" xfId="61" applyNumberFormat="1" applyFont="1" applyFill="1" applyBorder="1" applyAlignment="1">
      <alignment horizontal="center" vertical="top" wrapText="1"/>
      <protection/>
    </xf>
    <xf numFmtId="0" fontId="11" fillId="0" borderId="13" xfId="58" applyNumberFormat="1" applyFont="1" applyFill="1" applyBorder="1" applyAlignment="1">
      <alignment horizontal="center" vertical="center" wrapText="1"/>
      <protection/>
    </xf>
    <xf numFmtId="0" fontId="16"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34"/>
  <sheetViews>
    <sheetView showGridLines="0" zoomScalePageLayoutView="0" workbookViewId="0" topLeftCell="A1">
      <selection activeCell="D14" sqref="D14:BC14"/>
    </sheetView>
  </sheetViews>
  <sheetFormatPr defaultColWidth="9.140625" defaultRowHeight="15"/>
  <cols>
    <col min="1" max="1" width="9.57421875" style="1" customWidth="1"/>
    <col min="2" max="2" width="52.140625" style="1" customWidth="1"/>
    <col min="3" max="3" width="8.8515625" style="1" hidden="1" customWidth="1"/>
    <col min="4" max="4" width="10.57421875" style="1" customWidth="1"/>
    <col min="5" max="5" width="9.140625" style="1" customWidth="1"/>
    <col min="6" max="6" width="14.8515625" style="1" customWidth="1"/>
    <col min="7" max="13" width="0" style="1" hidden="1" customWidth="1"/>
    <col min="14" max="14" width="0" style="2" hidden="1" customWidth="1"/>
    <col min="15" max="50" width="0" style="1" hidden="1" customWidth="1"/>
    <col min="51" max="51" width="0.13671875" style="1" hidden="1" customWidth="1"/>
    <col min="52" max="52" width="4.00390625" style="1" hidden="1" customWidth="1"/>
    <col min="53" max="53" width="15.8515625" style="1" customWidth="1"/>
    <col min="54" max="54" width="0.13671875" style="1" hidden="1" customWidth="1"/>
    <col min="55" max="55" width="33.8515625" style="1" customWidth="1"/>
    <col min="56" max="238" width="9.140625" style="1" customWidth="1"/>
    <col min="239" max="243" width="9.140625" style="3" customWidth="1"/>
    <col min="244" max="16384" width="9.140625" style="1" customWidth="1"/>
  </cols>
  <sheetData>
    <row r="1" spans="1:243" s="4" customFormat="1" ht="27" customHeight="1">
      <c r="A1" s="61" t="str">
        <f>B2&amp;" BoQ"</f>
        <v>Percentage BoQ</v>
      </c>
      <c r="B1" s="61"/>
      <c r="C1" s="61"/>
      <c r="D1" s="61"/>
      <c r="E1" s="61"/>
      <c r="F1" s="61"/>
      <c r="G1" s="61"/>
      <c r="H1" s="61"/>
      <c r="I1" s="61"/>
      <c r="J1" s="61"/>
      <c r="K1" s="61"/>
      <c r="L1" s="6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2" t="s">
        <v>74</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IE4" s="10"/>
      <c r="IF4" s="10"/>
      <c r="IG4" s="10"/>
      <c r="IH4" s="10"/>
      <c r="II4" s="10"/>
    </row>
    <row r="5" spans="1:243" s="9" customFormat="1" ht="38.25" customHeight="1">
      <c r="A5" s="62" t="s">
        <v>86</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IE5" s="10"/>
      <c r="IF5" s="10"/>
      <c r="IG5" s="10"/>
      <c r="IH5" s="10"/>
      <c r="II5" s="10"/>
    </row>
    <row r="6" spans="1:243" s="9" customFormat="1" ht="30.75" customHeight="1">
      <c r="A6" s="62" t="s">
        <v>87</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IE6" s="10"/>
      <c r="IF6" s="10"/>
      <c r="IG6" s="10"/>
      <c r="IH6" s="10"/>
      <c r="II6" s="10"/>
    </row>
    <row r="7" spans="1:243" s="9" customFormat="1" ht="29.25" customHeight="1" hidden="1">
      <c r="A7" s="63" t="s">
        <v>7</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IE7" s="10"/>
      <c r="IF7" s="10"/>
      <c r="IG7" s="10"/>
      <c r="IH7" s="10"/>
      <c r="II7" s="10"/>
    </row>
    <row r="8" spans="1:243" s="12" customFormat="1" ht="58.5" customHeight="1">
      <c r="A8" s="11" t="s">
        <v>40</v>
      </c>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IE8" s="13"/>
      <c r="IF8" s="13"/>
      <c r="IG8" s="13"/>
      <c r="IH8" s="13"/>
      <c r="II8" s="13"/>
    </row>
    <row r="9" spans="1:243" s="14" customFormat="1" ht="61.5" customHeight="1">
      <c r="A9" s="66"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49</v>
      </c>
      <c r="BB11" s="20" t="s">
        <v>32</v>
      </c>
      <c r="BC11" s="20" t="s">
        <v>33</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3">
        <v>13</v>
      </c>
      <c r="N12" s="23">
        <v>14</v>
      </c>
      <c r="O12" s="23">
        <v>15</v>
      </c>
      <c r="P12" s="23">
        <v>16</v>
      </c>
      <c r="Q12" s="23">
        <v>17</v>
      </c>
      <c r="R12" s="23">
        <v>18</v>
      </c>
      <c r="S12" s="23">
        <v>19</v>
      </c>
      <c r="T12" s="23">
        <v>20</v>
      </c>
      <c r="U12" s="23">
        <v>21</v>
      </c>
      <c r="V12" s="23">
        <v>22</v>
      </c>
      <c r="W12" s="23">
        <v>23</v>
      </c>
      <c r="X12" s="23">
        <v>24</v>
      </c>
      <c r="Y12" s="23">
        <v>25</v>
      </c>
      <c r="Z12" s="23">
        <v>26</v>
      </c>
      <c r="AA12" s="23">
        <v>27</v>
      </c>
      <c r="AB12" s="23">
        <v>28</v>
      </c>
      <c r="AC12" s="23">
        <v>29</v>
      </c>
      <c r="AD12" s="23">
        <v>30</v>
      </c>
      <c r="AE12" s="23">
        <v>31</v>
      </c>
      <c r="AF12" s="23">
        <v>32</v>
      </c>
      <c r="AG12" s="23">
        <v>33</v>
      </c>
      <c r="AH12" s="23">
        <v>34</v>
      </c>
      <c r="AI12" s="23">
        <v>35</v>
      </c>
      <c r="AJ12" s="23">
        <v>36</v>
      </c>
      <c r="AK12" s="23">
        <v>37</v>
      </c>
      <c r="AL12" s="23">
        <v>38</v>
      </c>
      <c r="AM12" s="23">
        <v>39</v>
      </c>
      <c r="AN12" s="23">
        <v>40</v>
      </c>
      <c r="AO12" s="23">
        <v>41</v>
      </c>
      <c r="AP12" s="23">
        <v>42</v>
      </c>
      <c r="AQ12" s="23">
        <v>43</v>
      </c>
      <c r="AR12" s="23">
        <v>44</v>
      </c>
      <c r="AS12" s="23">
        <v>45</v>
      </c>
      <c r="AT12" s="23">
        <v>46</v>
      </c>
      <c r="AU12" s="23">
        <v>47</v>
      </c>
      <c r="AV12" s="23">
        <v>48</v>
      </c>
      <c r="AW12" s="23">
        <v>49</v>
      </c>
      <c r="AX12" s="23">
        <v>50</v>
      </c>
      <c r="AY12" s="23">
        <v>51</v>
      </c>
      <c r="AZ12" s="23">
        <v>52</v>
      </c>
      <c r="BA12" s="23">
        <v>7</v>
      </c>
      <c r="BB12" s="23">
        <v>54</v>
      </c>
      <c r="BC12" s="23">
        <v>8</v>
      </c>
      <c r="IE12" s="18"/>
      <c r="IF12" s="18"/>
      <c r="IG12" s="18"/>
      <c r="IH12" s="18"/>
      <c r="II12" s="18"/>
    </row>
    <row r="13" spans="1:243" s="17" customFormat="1" ht="14.25">
      <c r="A13" s="49">
        <v>1</v>
      </c>
      <c r="B13" s="50" t="s">
        <v>71</v>
      </c>
      <c r="C13" s="51" t="s">
        <v>67</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IA13" s="17">
        <v>1</v>
      </c>
      <c r="IB13" s="17" t="s">
        <v>71</v>
      </c>
      <c r="IC13" s="17" t="s">
        <v>67</v>
      </c>
      <c r="IE13" s="18"/>
      <c r="IF13" s="18"/>
      <c r="IG13" s="18"/>
      <c r="IH13" s="18"/>
      <c r="II13" s="18"/>
    </row>
    <row r="14" spans="1:243" s="17" customFormat="1" ht="38.25">
      <c r="A14" s="49">
        <v>2</v>
      </c>
      <c r="B14" s="50" t="s">
        <v>75</v>
      </c>
      <c r="C14" s="51" t="s">
        <v>43</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IA14" s="17">
        <v>2</v>
      </c>
      <c r="IB14" s="17" t="s">
        <v>75</v>
      </c>
      <c r="IC14" s="17" t="s">
        <v>43</v>
      </c>
      <c r="IE14" s="18"/>
      <c r="IF14" s="18"/>
      <c r="IG14" s="18"/>
      <c r="IH14" s="18"/>
      <c r="II14" s="18"/>
    </row>
    <row r="15" spans="1:243" s="17" customFormat="1" ht="25.5">
      <c r="A15" s="49">
        <v>3</v>
      </c>
      <c r="B15" s="50" t="s">
        <v>76</v>
      </c>
      <c r="C15" s="51" t="s">
        <v>44</v>
      </c>
      <c r="D15" s="52">
        <v>8</v>
      </c>
      <c r="E15" s="52" t="s">
        <v>62</v>
      </c>
      <c r="F15" s="52">
        <v>892.63</v>
      </c>
      <c r="G15" s="53"/>
      <c r="H15" s="53"/>
      <c r="I15" s="54" t="s">
        <v>34</v>
      </c>
      <c r="J15" s="55">
        <f>IF(I15="Less(-)",-1,1)</f>
        <v>1</v>
      </c>
      <c r="K15" s="53" t="s">
        <v>35</v>
      </c>
      <c r="L15" s="53" t="s">
        <v>4</v>
      </c>
      <c r="M15" s="56"/>
      <c r="N15" s="53"/>
      <c r="O15" s="53"/>
      <c r="P15" s="57"/>
      <c r="Q15" s="53"/>
      <c r="R15" s="53"/>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4">
        <f>ROUND(total_amount_ba($B$2,$D$2,D15,F15,J15,K15,M15),0)</f>
        <v>7141</v>
      </c>
      <c r="BB15" s="58">
        <f>BA15+SUM(N15:AZ15)</f>
        <v>7141</v>
      </c>
      <c r="BC15" s="59" t="str">
        <f>SpellNumber(L15,BB15)</f>
        <v>INR  Seven Thousand One Hundred &amp; Forty One  Only</v>
      </c>
      <c r="IA15" s="17">
        <v>3</v>
      </c>
      <c r="IB15" s="17" t="s">
        <v>76</v>
      </c>
      <c r="IC15" s="17" t="s">
        <v>44</v>
      </c>
      <c r="ID15" s="17">
        <v>8</v>
      </c>
      <c r="IE15" s="18" t="s">
        <v>62</v>
      </c>
      <c r="IF15" s="18"/>
      <c r="IG15" s="18"/>
      <c r="IH15" s="18"/>
      <c r="II15" s="18"/>
    </row>
    <row r="16" spans="1:243" s="17" customFormat="1" ht="14.25">
      <c r="A16" s="49">
        <v>4</v>
      </c>
      <c r="B16" s="50" t="s">
        <v>77</v>
      </c>
      <c r="C16" s="51" t="s">
        <v>45</v>
      </c>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IA16" s="17">
        <v>4</v>
      </c>
      <c r="IB16" s="17" t="s">
        <v>77</v>
      </c>
      <c r="IC16" s="17" t="s">
        <v>45</v>
      </c>
      <c r="IE16" s="18"/>
      <c r="IF16" s="18"/>
      <c r="IG16" s="18"/>
      <c r="IH16" s="18"/>
      <c r="II16" s="18"/>
    </row>
    <row r="17" spans="1:243" s="17" customFormat="1" ht="51">
      <c r="A17" s="49">
        <v>5</v>
      </c>
      <c r="B17" s="50" t="s">
        <v>78</v>
      </c>
      <c r="C17" s="51" t="s">
        <v>50</v>
      </c>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IA17" s="17">
        <v>5</v>
      </c>
      <c r="IB17" s="17" t="s">
        <v>78</v>
      </c>
      <c r="IC17" s="17" t="s">
        <v>50</v>
      </c>
      <c r="IE17" s="18"/>
      <c r="IF17" s="18"/>
      <c r="IG17" s="18"/>
      <c r="IH17" s="18"/>
      <c r="II17" s="18"/>
    </row>
    <row r="18" spans="1:243" s="17" customFormat="1" ht="25.5">
      <c r="A18" s="49">
        <v>6</v>
      </c>
      <c r="B18" s="50" t="s">
        <v>79</v>
      </c>
      <c r="C18" s="51" t="s">
        <v>51</v>
      </c>
      <c r="D18" s="52">
        <v>34</v>
      </c>
      <c r="E18" s="52" t="s">
        <v>65</v>
      </c>
      <c r="F18" s="52">
        <v>214.73</v>
      </c>
      <c r="G18" s="53"/>
      <c r="H18" s="53"/>
      <c r="I18" s="54" t="s">
        <v>34</v>
      </c>
      <c r="J18" s="55">
        <f aca="true" t="shared" si="0" ref="J18:J31">IF(I18="Less(-)",-1,1)</f>
        <v>1</v>
      </c>
      <c r="K18" s="53" t="s">
        <v>35</v>
      </c>
      <c r="L18" s="53" t="s">
        <v>4</v>
      </c>
      <c r="M18" s="56"/>
      <c r="N18" s="53"/>
      <c r="O18" s="53"/>
      <c r="P18" s="57"/>
      <c r="Q18" s="53"/>
      <c r="R18" s="53"/>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4">
        <f aca="true" t="shared" si="1" ref="BA18:BA29">ROUND(total_amount_ba($B$2,$D$2,D18,F18,J18,K18,M18),0)</f>
        <v>7301</v>
      </c>
      <c r="BB18" s="58">
        <f aca="true" t="shared" si="2" ref="BB18:BB31">BA18+SUM(N18:AZ18)</f>
        <v>7301</v>
      </c>
      <c r="BC18" s="59" t="str">
        <f aca="true" t="shared" si="3" ref="BC18:BC31">SpellNumber(L18,BB18)</f>
        <v>INR  Seven Thousand Three Hundred &amp; One  Only</v>
      </c>
      <c r="IA18" s="17">
        <v>6</v>
      </c>
      <c r="IB18" s="17" t="s">
        <v>79</v>
      </c>
      <c r="IC18" s="17" t="s">
        <v>51</v>
      </c>
      <c r="ID18" s="17">
        <v>34</v>
      </c>
      <c r="IE18" s="18" t="s">
        <v>65</v>
      </c>
      <c r="IF18" s="18"/>
      <c r="IG18" s="18"/>
      <c r="IH18" s="18"/>
      <c r="II18" s="18"/>
    </row>
    <row r="19" spans="1:243" s="17" customFormat="1" ht="36.75" customHeight="1">
      <c r="A19" s="49">
        <v>7</v>
      </c>
      <c r="B19" s="50" t="s">
        <v>80</v>
      </c>
      <c r="C19" s="51" t="s">
        <v>46</v>
      </c>
      <c r="D19" s="52">
        <v>103</v>
      </c>
      <c r="E19" s="52" t="s">
        <v>62</v>
      </c>
      <c r="F19" s="52">
        <v>366.16</v>
      </c>
      <c r="G19" s="53"/>
      <c r="H19" s="53"/>
      <c r="I19" s="54" t="s">
        <v>34</v>
      </c>
      <c r="J19" s="55">
        <f t="shared" si="0"/>
        <v>1</v>
      </c>
      <c r="K19" s="53" t="s">
        <v>35</v>
      </c>
      <c r="L19" s="53" t="s">
        <v>4</v>
      </c>
      <c r="M19" s="56"/>
      <c r="N19" s="53"/>
      <c r="O19" s="53"/>
      <c r="P19" s="57"/>
      <c r="Q19" s="53"/>
      <c r="R19" s="53"/>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4">
        <f t="shared" si="1"/>
        <v>37714</v>
      </c>
      <c r="BB19" s="58">
        <f t="shared" si="2"/>
        <v>37714</v>
      </c>
      <c r="BC19" s="59" t="str">
        <f t="shared" si="3"/>
        <v>INR  Thirty Seven Thousand Seven Hundred &amp; Fourteen  Only</v>
      </c>
      <c r="IA19" s="17">
        <v>7</v>
      </c>
      <c r="IB19" s="17" t="s">
        <v>80</v>
      </c>
      <c r="IC19" s="17" t="s">
        <v>46</v>
      </c>
      <c r="ID19" s="17">
        <v>103</v>
      </c>
      <c r="IE19" s="18" t="s">
        <v>62</v>
      </c>
      <c r="IF19" s="18"/>
      <c r="IG19" s="18"/>
      <c r="IH19" s="18"/>
      <c r="II19" s="18"/>
    </row>
    <row r="20" spans="1:243" s="17" customFormat="1" ht="14.25">
      <c r="A20" s="49">
        <v>8</v>
      </c>
      <c r="B20" s="50" t="s">
        <v>72</v>
      </c>
      <c r="C20" s="51" t="s">
        <v>52</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IA20" s="17">
        <v>8</v>
      </c>
      <c r="IB20" s="17" t="s">
        <v>72</v>
      </c>
      <c r="IC20" s="17" t="s">
        <v>52</v>
      </c>
      <c r="IE20" s="18"/>
      <c r="IF20" s="18"/>
      <c r="IG20" s="18"/>
      <c r="IH20" s="18"/>
      <c r="II20" s="18"/>
    </row>
    <row r="21" spans="1:243" s="17" customFormat="1" ht="63.75">
      <c r="A21" s="49">
        <v>9</v>
      </c>
      <c r="B21" s="50" t="s">
        <v>81</v>
      </c>
      <c r="C21" s="51" t="s">
        <v>47</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IA21" s="17">
        <v>9</v>
      </c>
      <c r="IB21" s="17" t="s">
        <v>81</v>
      </c>
      <c r="IC21" s="17" t="s">
        <v>47</v>
      </c>
      <c r="IE21" s="18"/>
      <c r="IF21" s="18"/>
      <c r="IG21" s="18"/>
      <c r="IH21" s="18"/>
      <c r="II21" s="18"/>
    </row>
    <row r="22" spans="1:243" s="17" customFormat="1" ht="25.5">
      <c r="A22" s="49">
        <v>10</v>
      </c>
      <c r="B22" s="50" t="s">
        <v>82</v>
      </c>
      <c r="C22" s="51" t="s">
        <v>53</v>
      </c>
      <c r="D22" s="52">
        <v>55</v>
      </c>
      <c r="E22" s="52" t="s">
        <v>62</v>
      </c>
      <c r="F22" s="52">
        <v>1496.36</v>
      </c>
      <c r="G22" s="53"/>
      <c r="H22" s="53"/>
      <c r="I22" s="54" t="s">
        <v>34</v>
      </c>
      <c r="J22" s="55">
        <f t="shared" si="0"/>
        <v>1</v>
      </c>
      <c r="K22" s="53" t="s">
        <v>35</v>
      </c>
      <c r="L22" s="53" t="s">
        <v>4</v>
      </c>
      <c r="M22" s="56"/>
      <c r="N22" s="53"/>
      <c r="O22" s="53"/>
      <c r="P22" s="57"/>
      <c r="Q22" s="53"/>
      <c r="R22" s="53"/>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4">
        <f t="shared" si="1"/>
        <v>82300</v>
      </c>
      <c r="BB22" s="58">
        <f t="shared" si="2"/>
        <v>82300</v>
      </c>
      <c r="BC22" s="59" t="str">
        <f t="shared" si="3"/>
        <v>INR  Eighty Two Thousand Three Hundred    Only</v>
      </c>
      <c r="IA22" s="17">
        <v>10</v>
      </c>
      <c r="IB22" s="17" t="s">
        <v>82</v>
      </c>
      <c r="IC22" s="17" t="s">
        <v>53</v>
      </c>
      <c r="ID22" s="17">
        <v>55</v>
      </c>
      <c r="IE22" s="18" t="s">
        <v>62</v>
      </c>
      <c r="IF22" s="18"/>
      <c r="IG22" s="18"/>
      <c r="IH22" s="18"/>
      <c r="II22" s="18"/>
    </row>
    <row r="23" spans="1:243" s="17" customFormat="1" ht="63.75">
      <c r="A23" s="49">
        <v>11</v>
      </c>
      <c r="B23" s="50" t="s">
        <v>83</v>
      </c>
      <c r="C23" s="51" t="s">
        <v>54</v>
      </c>
      <c r="D23" s="52">
        <v>8</v>
      </c>
      <c r="E23" s="52" t="s">
        <v>62</v>
      </c>
      <c r="F23" s="52">
        <v>1787.42</v>
      </c>
      <c r="G23" s="53"/>
      <c r="H23" s="53"/>
      <c r="I23" s="54" t="s">
        <v>34</v>
      </c>
      <c r="J23" s="55">
        <f t="shared" si="0"/>
        <v>1</v>
      </c>
      <c r="K23" s="53" t="s">
        <v>35</v>
      </c>
      <c r="L23" s="53" t="s">
        <v>4</v>
      </c>
      <c r="M23" s="56"/>
      <c r="N23" s="53"/>
      <c r="O23" s="53"/>
      <c r="P23" s="57"/>
      <c r="Q23" s="53"/>
      <c r="R23" s="53"/>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4">
        <f t="shared" si="1"/>
        <v>14299</v>
      </c>
      <c r="BB23" s="58">
        <f t="shared" si="2"/>
        <v>14299</v>
      </c>
      <c r="BC23" s="59" t="str">
        <f t="shared" si="3"/>
        <v>INR  Fourteen Thousand Two Hundred &amp; Ninety Nine  Only</v>
      </c>
      <c r="IA23" s="17">
        <v>11</v>
      </c>
      <c r="IB23" s="17" t="s">
        <v>83</v>
      </c>
      <c r="IC23" s="17" t="s">
        <v>54</v>
      </c>
      <c r="ID23" s="17">
        <v>8</v>
      </c>
      <c r="IE23" s="18" t="s">
        <v>62</v>
      </c>
      <c r="IF23" s="18"/>
      <c r="IG23" s="18"/>
      <c r="IH23" s="18"/>
      <c r="II23" s="18"/>
    </row>
    <row r="24" spans="1:243" s="17" customFormat="1" ht="14.25">
      <c r="A24" s="49">
        <v>12</v>
      </c>
      <c r="B24" s="50" t="s">
        <v>63</v>
      </c>
      <c r="C24" s="51" t="s">
        <v>55</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IA24" s="17">
        <v>12</v>
      </c>
      <c r="IB24" s="17" t="s">
        <v>63</v>
      </c>
      <c r="IC24" s="17" t="s">
        <v>55</v>
      </c>
      <c r="IE24" s="18"/>
      <c r="IF24" s="18"/>
      <c r="IG24" s="18"/>
      <c r="IH24" s="18"/>
      <c r="II24" s="18"/>
    </row>
    <row r="25" spans="1:243" s="17" customFormat="1" ht="38.25">
      <c r="A25" s="49">
        <v>13</v>
      </c>
      <c r="B25" s="50" t="s">
        <v>68</v>
      </c>
      <c r="C25" s="51" t="s">
        <v>56</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IA25" s="17">
        <v>13</v>
      </c>
      <c r="IB25" s="17" t="s">
        <v>68</v>
      </c>
      <c r="IC25" s="17" t="s">
        <v>56</v>
      </c>
      <c r="IE25" s="18"/>
      <c r="IF25" s="18"/>
      <c r="IG25" s="18"/>
      <c r="IH25" s="18"/>
      <c r="II25" s="18"/>
    </row>
    <row r="26" spans="1:243" s="17" customFormat="1" ht="25.5">
      <c r="A26" s="49">
        <v>14</v>
      </c>
      <c r="B26" s="50" t="s">
        <v>69</v>
      </c>
      <c r="C26" s="51" t="s">
        <v>57</v>
      </c>
      <c r="D26" s="52">
        <v>231</v>
      </c>
      <c r="E26" s="52" t="s">
        <v>62</v>
      </c>
      <c r="F26" s="52">
        <v>49.8</v>
      </c>
      <c r="G26" s="53"/>
      <c r="H26" s="53"/>
      <c r="I26" s="54" t="s">
        <v>34</v>
      </c>
      <c r="J26" s="55">
        <f t="shared" si="0"/>
        <v>1</v>
      </c>
      <c r="K26" s="53" t="s">
        <v>35</v>
      </c>
      <c r="L26" s="53" t="s">
        <v>4</v>
      </c>
      <c r="M26" s="56"/>
      <c r="N26" s="53"/>
      <c r="O26" s="53"/>
      <c r="P26" s="57"/>
      <c r="Q26" s="53"/>
      <c r="R26" s="53"/>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4">
        <f t="shared" si="1"/>
        <v>11504</v>
      </c>
      <c r="BB26" s="58">
        <f t="shared" si="2"/>
        <v>11504</v>
      </c>
      <c r="BC26" s="59" t="str">
        <f t="shared" si="3"/>
        <v>INR  Eleven Thousand Five Hundred &amp; Four  Only</v>
      </c>
      <c r="IA26" s="17">
        <v>14</v>
      </c>
      <c r="IB26" s="17" t="s">
        <v>69</v>
      </c>
      <c r="IC26" s="17" t="s">
        <v>57</v>
      </c>
      <c r="ID26" s="17">
        <v>231</v>
      </c>
      <c r="IE26" s="18" t="s">
        <v>62</v>
      </c>
      <c r="IF26" s="18"/>
      <c r="IG26" s="18"/>
      <c r="IH26" s="18"/>
      <c r="II26" s="18"/>
    </row>
    <row r="27" spans="1:243" s="17" customFormat="1" ht="14.25">
      <c r="A27" s="49">
        <v>15</v>
      </c>
      <c r="B27" s="50" t="s">
        <v>66</v>
      </c>
      <c r="C27" s="51" t="s">
        <v>58</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IA27" s="17">
        <v>15</v>
      </c>
      <c r="IB27" s="17" t="s">
        <v>66</v>
      </c>
      <c r="IC27" s="17" t="s">
        <v>58</v>
      </c>
      <c r="IE27" s="18"/>
      <c r="IF27" s="18"/>
      <c r="IG27" s="18"/>
      <c r="IH27" s="18"/>
      <c r="II27" s="18"/>
    </row>
    <row r="28" spans="1:243" s="17" customFormat="1" ht="38.25">
      <c r="A28" s="49">
        <v>16</v>
      </c>
      <c r="B28" s="50" t="s">
        <v>84</v>
      </c>
      <c r="C28" s="51" t="s">
        <v>59</v>
      </c>
      <c r="D28" s="52">
        <v>5</v>
      </c>
      <c r="E28" s="52" t="s">
        <v>62</v>
      </c>
      <c r="F28" s="52">
        <v>192.68</v>
      </c>
      <c r="G28" s="53"/>
      <c r="H28" s="53"/>
      <c r="I28" s="54" t="s">
        <v>34</v>
      </c>
      <c r="J28" s="55">
        <f t="shared" si="0"/>
        <v>1</v>
      </c>
      <c r="K28" s="53" t="s">
        <v>35</v>
      </c>
      <c r="L28" s="53" t="s">
        <v>4</v>
      </c>
      <c r="M28" s="56"/>
      <c r="N28" s="53"/>
      <c r="O28" s="53"/>
      <c r="P28" s="57"/>
      <c r="Q28" s="53"/>
      <c r="R28" s="53"/>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4">
        <f t="shared" si="1"/>
        <v>963</v>
      </c>
      <c r="BB28" s="58">
        <f t="shared" si="2"/>
        <v>963</v>
      </c>
      <c r="BC28" s="59" t="str">
        <f t="shared" si="3"/>
        <v>INR  Nine Hundred &amp; Sixty Three  Only</v>
      </c>
      <c r="IA28" s="17">
        <v>16</v>
      </c>
      <c r="IB28" s="17" t="s">
        <v>84</v>
      </c>
      <c r="IC28" s="17" t="s">
        <v>59</v>
      </c>
      <c r="ID28" s="17">
        <v>5</v>
      </c>
      <c r="IE28" s="18" t="s">
        <v>62</v>
      </c>
      <c r="IF28" s="18"/>
      <c r="IG28" s="18"/>
      <c r="IH28" s="18"/>
      <c r="II28" s="18"/>
    </row>
    <row r="29" spans="1:243" s="17" customFormat="1" ht="63.75">
      <c r="A29" s="49">
        <v>17</v>
      </c>
      <c r="B29" s="50" t="s">
        <v>85</v>
      </c>
      <c r="C29" s="51" t="s">
        <v>48</v>
      </c>
      <c r="D29" s="52">
        <v>2</v>
      </c>
      <c r="E29" s="52" t="s">
        <v>64</v>
      </c>
      <c r="F29" s="52">
        <v>192.33</v>
      </c>
      <c r="G29" s="53"/>
      <c r="H29" s="53"/>
      <c r="I29" s="54" t="s">
        <v>34</v>
      </c>
      <c r="J29" s="55">
        <f t="shared" si="0"/>
        <v>1</v>
      </c>
      <c r="K29" s="53" t="s">
        <v>35</v>
      </c>
      <c r="L29" s="53" t="s">
        <v>4</v>
      </c>
      <c r="M29" s="56"/>
      <c r="N29" s="53"/>
      <c r="O29" s="53"/>
      <c r="P29" s="57"/>
      <c r="Q29" s="53"/>
      <c r="R29" s="53"/>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4">
        <f t="shared" si="1"/>
        <v>385</v>
      </c>
      <c r="BB29" s="58">
        <f t="shared" si="2"/>
        <v>385</v>
      </c>
      <c r="BC29" s="59" t="str">
        <f t="shared" si="3"/>
        <v>INR  Three Hundred &amp; Eighty Five  Only</v>
      </c>
      <c r="IA29" s="17">
        <v>17</v>
      </c>
      <c r="IB29" s="17" t="s">
        <v>85</v>
      </c>
      <c r="IC29" s="17" t="s">
        <v>48</v>
      </c>
      <c r="ID29" s="17">
        <v>2</v>
      </c>
      <c r="IE29" s="18" t="s">
        <v>64</v>
      </c>
      <c r="IF29" s="18"/>
      <c r="IG29" s="18"/>
      <c r="IH29" s="18"/>
      <c r="II29" s="18"/>
    </row>
    <row r="30" spans="1:243" s="17" customFormat="1" ht="14.25">
      <c r="A30" s="49">
        <v>18</v>
      </c>
      <c r="B30" s="50" t="s">
        <v>70</v>
      </c>
      <c r="C30" s="51" t="s">
        <v>60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IA30" s="17">
        <v>18</v>
      </c>
      <c r="IB30" s="17" t="s">
        <v>70</v>
      </c>
      <c r="IC30" s="17" t="s">
        <v>60</v>
      </c>
      <c r="IE30" s="18"/>
      <c r="IF30" s="18"/>
      <c r="IG30" s="18"/>
      <c r="IH30" s="18"/>
      <c r="II30" s="18"/>
    </row>
    <row r="31" spans="1:243" s="17" customFormat="1" ht="84.75" customHeight="1">
      <c r="A31" s="49">
        <v>19</v>
      </c>
      <c r="B31" s="50" t="s">
        <v>73</v>
      </c>
      <c r="C31" s="51" t="s">
        <v>61</v>
      </c>
      <c r="D31" s="52">
        <v>10.5</v>
      </c>
      <c r="E31" s="52" t="s">
        <v>64</v>
      </c>
      <c r="F31" s="52">
        <v>5270.98</v>
      </c>
      <c r="G31" s="53"/>
      <c r="H31" s="53"/>
      <c r="I31" s="54" t="s">
        <v>34</v>
      </c>
      <c r="J31" s="55">
        <f t="shared" si="0"/>
        <v>1</v>
      </c>
      <c r="K31" s="53" t="s">
        <v>35</v>
      </c>
      <c r="L31" s="53" t="s">
        <v>4</v>
      </c>
      <c r="M31" s="56"/>
      <c r="N31" s="53"/>
      <c r="O31" s="53"/>
      <c r="P31" s="57"/>
      <c r="Q31" s="53"/>
      <c r="R31" s="53"/>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4">
        <f>ROUND(total_amount_ba($B$2,$D$2,D31,F31,J31,K31,M31),0)</f>
        <v>55345</v>
      </c>
      <c r="BB31" s="58">
        <f t="shared" si="2"/>
        <v>55345</v>
      </c>
      <c r="BC31" s="59" t="str">
        <f t="shared" si="3"/>
        <v>INR  Fifty Five Thousand Three Hundred &amp; Forty Five  Only</v>
      </c>
      <c r="IA31" s="17">
        <v>19</v>
      </c>
      <c r="IB31" s="24" t="s">
        <v>73</v>
      </c>
      <c r="IC31" s="17" t="s">
        <v>61</v>
      </c>
      <c r="ID31" s="17">
        <v>10.5</v>
      </c>
      <c r="IE31" s="18" t="s">
        <v>64</v>
      </c>
      <c r="IF31" s="18"/>
      <c r="IG31" s="18"/>
      <c r="IH31" s="18"/>
      <c r="II31" s="18"/>
    </row>
    <row r="32" spans="1:55" ht="48" customHeight="1">
      <c r="A32" s="48" t="s">
        <v>36</v>
      </c>
      <c r="B32" s="25"/>
      <c r="C32" s="26"/>
      <c r="D32" s="31"/>
      <c r="E32" s="31"/>
      <c r="F32" s="31"/>
      <c r="G32" s="31"/>
      <c r="H32" s="32"/>
      <c r="I32" s="32"/>
      <c r="J32" s="32"/>
      <c r="K32" s="32"/>
      <c r="L32" s="33"/>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5">
        <f>SUM(BA13:BA31)</f>
        <v>216952</v>
      </c>
      <c r="BB32" s="36" t="e">
        <f>SUM(#REF!)</f>
        <v>#REF!</v>
      </c>
      <c r="BC32" s="37" t="str">
        <f>SpellNumber(L32,BA32)</f>
        <v>  Two Lakh Sixteen Thousand Nine Hundred &amp; Fifty Two  Only</v>
      </c>
    </row>
    <row r="33" spans="1:55" ht="24" customHeight="1">
      <c r="A33" s="22" t="s">
        <v>37</v>
      </c>
      <c r="B33" s="27"/>
      <c r="C33" s="28"/>
      <c r="D33" s="38"/>
      <c r="E33" s="39" t="s">
        <v>42</v>
      </c>
      <c r="F33" s="29"/>
      <c r="G33" s="40"/>
      <c r="H33" s="41"/>
      <c r="I33" s="41"/>
      <c r="J33" s="41"/>
      <c r="K33" s="38"/>
      <c r="L33" s="42"/>
      <c r="M33" s="43"/>
      <c r="N33" s="44"/>
      <c r="O33" s="34"/>
      <c r="P33" s="34"/>
      <c r="Q33" s="34"/>
      <c r="R33" s="34"/>
      <c r="S33" s="3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5">
        <f>IF(ISBLANK(F33),0,IF(E33="Excess (+)",ROUND(BA32+(BA32*F33),0),IF(E33="Less (-)",ROUND(BA32+(BA32*F33*(-1)),0),IF(E33="At Par",BA32,0))))</f>
        <v>0</v>
      </c>
      <c r="BB33" s="46">
        <f>ROUND(BA33,0)</f>
        <v>0</v>
      </c>
      <c r="BC33" s="47" t="str">
        <f>SpellNumber($E$2,BB33)</f>
        <v>INR Zero Only</v>
      </c>
    </row>
    <row r="34" spans="1:55" ht="18" customHeight="1">
      <c r="A34" s="21" t="s">
        <v>38</v>
      </c>
      <c r="B34" s="30"/>
      <c r="C34" s="65" t="str">
        <f>SpellNumber($E$2,BB33)</f>
        <v>INR Zero Only</v>
      </c>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row>
  </sheetData>
  <sheetProtection password="D850" sheet="1"/>
  <autoFilter ref="A11:BC34"/>
  <mergeCells count="18">
    <mergeCell ref="D27:BC27"/>
    <mergeCell ref="D30:BC30"/>
    <mergeCell ref="C34:BC34"/>
    <mergeCell ref="A9:BC9"/>
    <mergeCell ref="D16:BC16"/>
    <mergeCell ref="D17:BC17"/>
    <mergeCell ref="D20:BC20"/>
    <mergeCell ref="D21:BC21"/>
    <mergeCell ref="D24:BC24"/>
    <mergeCell ref="D25:BC25"/>
    <mergeCell ref="D13:BC13"/>
    <mergeCell ref="D14:BC14"/>
    <mergeCell ref="A1:L1"/>
    <mergeCell ref="A4:BC4"/>
    <mergeCell ref="A5:BC5"/>
    <mergeCell ref="A6:BC6"/>
    <mergeCell ref="A7:BC7"/>
    <mergeCell ref="B8:BC8"/>
  </mergeCells>
  <dataValidations count="17">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3">
      <formula1>IF(E33="Select",-1,IF(E33="At Par",0,0))</formula1>
      <formula2>IF(E33="Select",-1,IF(E33="At Par",0,0.99))</formula2>
    </dataValidation>
    <dataValidation type="list" allowBlank="1" showErrorMessage="1" sqref="E3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3">
      <formula1>0</formula1>
      <formula2>99.9</formula2>
    </dataValidation>
    <dataValidation type="list" allowBlank="1" showErrorMessage="1" sqref="D13:D14 K15 D16:D17 K18:K19 D20:D21 K22:K23 D24:D25 K26 D27 K28:K29 K31 D30">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9 G22:H23 G26:H26 G28:H29 G31:H31">
      <formula1>0</formula1>
      <formula2>999999999999999</formula2>
    </dataValidation>
    <dataValidation allowBlank="1" showInputMessage="1" showErrorMessage="1" promptTitle="Addition / Deduction" prompt="Please Choose the correct One" sqref="J15 J18:J19 J22:J23 J26 J28:J29 J31">
      <formula1>0</formula1>
      <formula2>0</formula2>
    </dataValidation>
    <dataValidation type="list" showErrorMessage="1" sqref="I15 I18:I19 I22:I23 I26 I28:I29 I3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9 N22:O23 N26:O26 N28:O29 N31:O3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R19 R22:R23 R26 R28:R29 R3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Q19 Q22:Q23 Q26 Q28:Q29 Q3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M19 M22:M23 M26 M28:M29 M31">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F19 F22:F23 F26 F28:F29 F31">
      <formula1>0</formula1>
      <formula2>999999999999999</formula2>
    </dataValidation>
    <dataValidation type="list" allowBlank="1" showInputMessage="1" showErrorMessage="1" sqref="L28 L29 L13 L14 L15 L16 L17 L18 L19 L20 L21 L22 L23 L24 L25 L26 L27 L31 L30">
      <formula1>"INR"</formula1>
    </dataValidation>
    <dataValidation allowBlank="1" showInputMessage="1" showErrorMessage="1" promptTitle="Itemcode/Make" prompt="Please enter text" sqref="C13:C31">
      <formula1>0</formula1>
      <formula2>0</formula2>
    </dataValidation>
  </dataValidations>
  <printOptions/>
  <pageMargins left="0.45" right="0.2" top="0.25" bottom="0.25" header="0.511805555555556" footer="0.511805555555556"/>
  <pageSetup fitToHeight="0" fitToWidth="1" horizontalDpi="300" verticalDpi="300" orientation="portrait" paperSize="9" scale="66"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7">
      <selection activeCell="N17" sqref="N17"/>
    </sheetView>
  </sheetViews>
  <sheetFormatPr defaultColWidth="9.140625" defaultRowHeight="15"/>
  <sheetData>
    <row r="6" spans="5:11" ht="15">
      <c r="E6" s="67" t="s">
        <v>39</v>
      </c>
      <c r="F6" s="67"/>
      <c r="G6" s="67"/>
      <c r="H6" s="67"/>
      <c r="I6" s="67"/>
      <c r="J6" s="67"/>
      <c r="K6" s="67"/>
    </row>
    <row r="7" spans="5:11" ht="15">
      <c r="E7" s="68"/>
      <c r="F7" s="68"/>
      <c r="G7" s="68"/>
      <c r="H7" s="68"/>
      <c r="I7" s="68"/>
      <c r="J7" s="68"/>
      <c r="K7" s="68"/>
    </row>
    <row r="8" spans="5:11" ht="15">
      <c r="E8" s="68"/>
      <c r="F8" s="68"/>
      <c r="G8" s="68"/>
      <c r="H8" s="68"/>
      <c r="I8" s="68"/>
      <c r="J8" s="68"/>
      <c r="K8" s="68"/>
    </row>
    <row r="9" spans="5:11" ht="15">
      <c r="E9" s="68"/>
      <c r="F9" s="68"/>
      <c r="G9" s="68"/>
      <c r="H9" s="68"/>
      <c r="I9" s="68"/>
      <c r="J9" s="68"/>
      <c r="K9" s="68"/>
    </row>
    <row r="10" spans="5:11" ht="15">
      <c r="E10" s="68"/>
      <c r="F10" s="68"/>
      <c r="G10" s="68"/>
      <c r="H10" s="68"/>
      <c r="I10" s="68"/>
      <c r="J10" s="68"/>
      <c r="K10" s="68"/>
    </row>
    <row r="11" spans="5:11" ht="15">
      <c r="E11" s="68"/>
      <c r="F11" s="68"/>
      <c r="G11" s="68"/>
      <c r="H11" s="68"/>
      <c r="I11" s="68"/>
      <c r="J11" s="68"/>
      <c r="K11" s="68"/>
    </row>
    <row r="12" spans="5:11" ht="15">
      <c r="E12" s="68"/>
      <c r="F12" s="68"/>
      <c r="G12" s="68"/>
      <c r="H12" s="68"/>
      <c r="I12" s="68"/>
      <c r="J12" s="68"/>
      <c r="K12" s="68"/>
    </row>
    <row r="13" spans="5:11" ht="15">
      <c r="E13" s="68"/>
      <c r="F13" s="68"/>
      <c r="G13" s="68"/>
      <c r="H13" s="68"/>
      <c r="I13" s="68"/>
      <c r="J13" s="68"/>
      <c r="K13" s="68"/>
    </row>
    <row r="14" spans="5:11" ht="15">
      <c r="E14" s="68"/>
      <c r="F14" s="68"/>
      <c r="G14" s="68"/>
      <c r="H14" s="68"/>
      <c r="I14" s="68"/>
      <c r="J14" s="68"/>
      <c r="K14" s="6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REO_DOIP</cp:lastModifiedBy>
  <cp:lastPrinted>2024-01-01T09:24:06Z</cp:lastPrinted>
  <dcterms:created xsi:type="dcterms:W3CDTF">2009-01-30T06:42:42Z</dcterms:created>
  <dcterms:modified xsi:type="dcterms:W3CDTF">2024-02-09T12:19:46Z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