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'BoQ1'!$A$11:$BC$26</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<sst xmlns="http://schemas.openxmlformats.org/spreadsheetml/2006/main" count="178" uniqueCount="78">
  <si>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</si>
  <si>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</si>
  <si>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</si>
  <si>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</si>
  <si>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</si>
  <si>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</si>
  <si>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</si>
  <si>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</si>
  <si>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</si>
  <si>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</si>
  <si>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</si>
  <si>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</si>
  <si>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</si>
  <si>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</si>
  <si>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</si>
  <si>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</si>
  <si>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</si>
  <si>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</si>
  <si>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</si>
  <si>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</si>
  <si>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</si>
  <si>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</si>
  <si>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</si>
  <si>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</si>
  <si>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</si>
  <si>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</si>
  <si>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</si>
  <si>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</si>
  <si>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</si>
  <si>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</si>
  <si>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</si>
  <si>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</si>
  <si>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</si>
  <si>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</si>
  <si>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</si>
  <si>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</si>
  <si>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</si>
  <si>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</si>
  <si>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</si>
  <si>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</si>
  <si>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</si>
  <si>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</si>
  <si>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</si>
  <si>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</si>
  <si>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</si>
  <si>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</si>
  <si>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</si>
  <si>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</si>
  <si>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</si>
  <si>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</si>
  <si>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</si>
  <si>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</si>
  <si>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</si>
  <si>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</si>
  <si>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</si>
  <si>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</si>
  <si>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</si>
  <si>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r>
      <t xml:space="preserve">TOTAL AMOUNT  
           in
     </t>
    </r>
    <r>
      <rPr>
        <b/>
        <sz val="11"/>
        <color indexed="10"/>
        <rFont val="Arial"/>
        <family val="2"/>
      </rPr>
      <t xml:space="preserve"> Rs.      P</t>
    </r>
  </si>
  <si>
    <t>item no.4</t>
  </si>
  <si>
    <t>item no.6</t>
  </si>
  <si>
    <t>item no.7</t>
  </si>
  <si>
    <t>item no.9</t>
  </si>
  <si>
    <t>Component</t>
  </si>
  <si>
    <t>Tender Inviting Authority: DOIP, IIT Kanpur</t>
  </si>
  <si>
    <t>Name of Work: Providing and fixing of Tower ACs in Lab-205, NL-II, IIT Kanpur</t>
  </si>
  <si>
    <t>4 TR capacity</t>
  </si>
  <si>
    <t>Supply &amp; fixing of 25 mm  dia PVC drain pipe heavy duty  ISI marked or flexible pipe for insulated drain line with accessories with  clamps  on surface / recessed  etc. and as reqd.</t>
  </si>
  <si>
    <t>25 mm nominal outer dia Pipes</t>
  </si>
  <si>
    <t>Supply &amp; fixing of Angle iron frame made of 25/32 mm, thickness 5 mm for mounting of outdoor unit size, duly painted and finished with canopy and vibration isolation pad if required complete as reqd.</t>
  </si>
  <si>
    <t>Upto 4.0 TR capacity (Floor mounted)</t>
  </si>
  <si>
    <t xml:space="preserve">Supply, fixing &amp; connecting of  following sizes power supply  control copper cable of approved make  complete as reqd. </t>
  </si>
  <si>
    <t>3 x 1.5 sq. mm</t>
  </si>
  <si>
    <t>4 x 4 sq. mm</t>
  </si>
  <si>
    <t>Supply &amp; fixing of copper piping 5/8" or 6/8" with 19 mm thick Class "O" Nitrile insulation on surface / recessed with flair nut, clamps etc.  complete as reqd.</t>
  </si>
  <si>
    <t>No.</t>
  </si>
  <si>
    <t>Mtr</t>
  </si>
  <si>
    <t>Supply, installation, testing &amp; commissioning of high duty Tower AC of following capacity with anticorrosive cooper condenser &amp; evaporator, high reliable dual rotary/scroll compressor, indoor unit, outdoor unit, Remote with fully charged R-32 refrigerant etc  complete as reqd.</t>
  </si>
  <si>
    <t>NIT No:   HVAC/19/03/2024-2</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</si>
</sst>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rgb="FF000000"/>
      <name val="Times New Roman"/>
      <family val="1"/>
    </font>
    <font>
      <sz val="10"/>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23" fillId="0" borderId="16" xfId="56" applyNumberFormat="1" applyFont="1" applyFill="1" applyBorder="1" applyAlignment="1">
      <alignment horizontal="center" vertical="top" wrapText="1"/>
      <protection/>
    </xf>
    <xf numFmtId="2" fontId="7" fillId="0" borderId="16" xfId="59" applyNumberFormat="1" applyFont="1" applyFill="1" applyBorder="1" applyAlignment="1">
      <alignment horizontal="center" vertical="center"/>
      <protection/>
    </xf>
    <xf numFmtId="2" fontId="0" fillId="0" borderId="16" xfId="0" applyNumberFormat="1" applyFill="1" applyBorder="1" applyAlignment="1">
      <alignment horizontal="center" vertical="center"/>
    </xf>
    <xf numFmtId="0" fontId="7" fillId="0" borderId="21" xfId="59" applyNumberFormat="1" applyFont="1" applyFill="1" applyBorder="1" applyAlignment="1">
      <alignment horizontal="left" vertical="top"/>
      <protection/>
    </xf>
    <xf numFmtId="0" fontId="4" fillId="0" borderId="22" xfId="59" applyNumberFormat="1" applyFont="1" applyFill="1" applyBorder="1" applyAlignment="1">
      <alignment vertical="top"/>
      <protection/>
    </xf>
    <xf numFmtId="0" fontId="4" fillId="0" borderId="23" xfId="59" applyNumberFormat="1" applyFont="1" applyFill="1" applyBorder="1" applyAlignment="1">
      <alignment vertical="top" wrapText="1"/>
      <protection/>
    </xf>
    <xf numFmtId="2" fontId="7" fillId="0" borderId="16" xfId="56" applyNumberFormat="1" applyFont="1" applyFill="1" applyBorder="1" applyAlignment="1" applyProtection="1">
      <alignment horizontal="center" vertical="center"/>
      <protection locked="0"/>
    </xf>
    <xf numFmtId="2" fontId="4" fillId="0" borderId="16" xfId="59" applyNumberFormat="1" applyFont="1" applyFill="1" applyBorder="1" applyAlignment="1">
      <alignment horizontal="center" vertical="center"/>
      <protection/>
    </xf>
    <xf numFmtId="2" fontId="4" fillId="0" borderId="16" xfId="56" applyNumberFormat="1" applyFont="1" applyFill="1" applyBorder="1" applyAlignment="1">
      <alignment horizontal="center" vertical="center"/>
      <protection/>
    </xf>
    <xf numFmtId="2" fontId="7" fillId="33" borderId="16" xfId="56" applyNumberFormat="1" applyFont="1" applyFill="1" applyBorder="1" applyAlignment="1" applyProtection="1">
      <alignment horizontal="center" vertical="center"/>
      <protection locked="0"/>
    </xf>
    <xf numFmtId="2" fontId="7" fillId="0" borderId="16" xfId="56" applyNumberFormat="1" applyFont="1" applyFill="1" applyBorder="1" applyAlignment="1" applyProtection="1">
      <alignment horizontal="center" vertical="center" wrapText="1"/>
      <protection locked="0"/>
    </xf>
    <xf numFmtId="2" fontId="7" fillId="0" borderId="16" xfId="58" applyNumberFormat="1" applyFont="1" applyFill="1" applyBorder="1" applyAlignment="1">
      <alignment horizontal="right" vertical="top"/>
      <protection/>
    </xf>
    <xf numFmtId="0" fontId="62" fillId="0" borderId="16" xfId="0" applyFont="1" applyFill="1" applyBorder="1" applyAlignment="1">
      <alignment horizontal="center" vertical="center"/>
    </xf>
    <xf numFmtId="0" fontId="63" fillId="0" borderId="16" xfId="0" applyFont="1" applyFill="1" applyBorder="1" applyAlignment="1">
      <alignment horizontal="justify" vertical="top" wrapText="1"/>
    </xf>
    <xf numFmtId="0" fontId="64" fillId="0" borderId="16" xfId="55" applyFont="1" applyFill="1" applyBorder="1" applyAlignment="1">
      <alignment horizontal="justify" vertical="top" wrapText="1"/>
      <protection/>
    </xf>
    <xf numFmtId="0" fontId="25" fillId="0" borderId="16" xfId="0" applyFont="1" applyFill="1" applyBorder="1" applyAlignment="1">
      <alignment horizontal="justify" vertical="top" wrapText="1"/>
    </xf>
    <xf numFmtId="2" fontId="63" fillId="0" borderId="16" xfId="0" applyNumberFormat="1" applyFont="1" applyFill="1" applyBorder="1" applyAlignment="1">
      <alignment horizontal="center" vertical="center"/>
    </xf>
    <xf numFmtId="2" fontId="25" fillId="0" borderId="16" xfId="0" applyNumberFormat="1" applyFont="1" applyFill="1" applyBorder="1" applyAlignment="1">
      <alignment horizontal="center" vertical="center"/>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8"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26"/>
  <sheetViews>
    <sheetView showGridLines="0" zoomScalePageLayoutView="0" workbookViewId="0" topLeftCell="A1">
      <selection activeCell="B14" sqref="B14"/>
    </sheetView>
  </sheetViews>
  <sheetFormatPr defaultColWidth="9.140625" defaultRowHeight="15"/>
  <cols>
    <col min="1" max="1" width="9.57421875" style="1" customWidth="1"/>
    <col min="2" max="2" width="43.7109375" style="1" customWidth="1"/>
    <col min="3" max="3" width="14.42187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3" t="str">
        <f>B2&amp;" BoQ"</f>
        <v>Percentage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4" t="s">
        <v>63</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43.5" customHeight="1">
      <c r="A5" s="74" t="s">
        <v>64</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75" customHeight="1">
      <c r="A6" s="74" t="s">
        <v>77</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7</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58.5" customHeight="1">
      <c r="A8" s="11" t="s">
        <v>48</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49</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57</v>
      </c>
      <c r="BB11" s="20" t="s">
        <v>32</v>
      </c>
      <c r="BC11" s="20" t="s">
        <v>33</v>
      </c>
      <c r="IE11" s="18"/>
      <c r="IF11" s="18"/>
      <c r="IG11" s="18"/>
      <c r="IH11" s="18"/>
      <c r="II11" s="18"/>
    </row>
    <row r="12" spans="1:243" s="17" customFormat="1" ht="15">
      <c r="A12" s="16">
        <v>1</v>
      </c>
      <c r="B12" s="16">
        <v>2</v>
      </c>
      <c r="C12" s="40">
        <v>3</v>
      </c>
      <c r="D12" s="42">
        <v>4</v>
      </c>
      <c r="E12" s="42">
        <v>5</v>
      </c>
      <c r="F12" s="42">
        <v>6</v>
      </c>
      <c r="G12" s="42">
        <v>7</v>
      </c>
      <c r="H12" s="42">
        <v>8</v>
      </c>
      <c r="I12" s="42">
        <v>9</v>
      </c>
      <c r="J12" s="42">
        <v>10</v>
      </c>
      <c r="K12" s="42">
        <v>11</v>
      </c>
      <c r="L12" s="42">
        <v>12</v>
      </c>
      <c r="M12" s="42">
        <v>13</v>
      </c>
      <c r="N12" s="42">
        <v>14</v>
      </c>
      <c r="O12" s="42">
        <v>15</v>
      </c>
      <c r="P12" s="42">
        <v>16</v>
      </c>
      <c r="Q12" s="42">
        <v>17</v>
      </c>
      <c r="R12" s="42">
        <v>18</v>
      </c>
      <c r="S12" s="42">
        <v>19</v>
      </c>
      <c r="T12" s="42">
        <v>20</v>
      </c>
      <c r="U12" s="42">
        <v>21</v>
      </c>
      <c r="V12" s="42">
        <v>22</v>
      </c>
      <c r="W12" s="42">
        <v>23</v>
      </c>
      <c r="X12" s="42">
        <v>24</v>
      </c>
      <c r="Y12" s="42">
        <v>25</v>
      </c>
      <c r="Z12" s="42">
        <v>26</v>
      </c>
      <c r="AA12" s="42">
        <v>27</v>
      </c>
      <c r="AB12" s="42">
        <v>28</v>
      </c>
      <c r="AC12" s="42">
        <v>29</v>
      </c>
      <c r="AD12" s="42">
        <v>30</v>
      </c>
      <c r="AE12" s="42">
        <v>31</v>
      </c>
      <c r="AF12" s="42">
        <v>32</v>
      </c>
      <c r="AG12" s="42">
        <v>33</v>
      </c>
      <c r="AH12" s="42">
        <v>34</v>
      </c>
      <c r="AI12" s="42">
        <v>35</v>
      </c>
      <c r="AJ12" s="42">
        <v>36</v>
      </c>
      <c r="AK12" s="42">
        <v>37</v>
      </c>
      <c r="AL12" s="42">
        <v>38</v>
      </c>
      <c r="AM12" s="42">
        <v>39</v>
      </c>
      <c r="AN12" s="42">
        <v>40</v>
      </c>
      <c r="AO12" s="42">
        <v>41</v>
      </c>
      <c r="AP12" s="42">
        <v>42</v>
      </c>
      <c r="AQ12" s="42">
        <v>43</v>
      </c>
      <c r="AR12" s="42">
        <v>44</v>
      </c>
      <c r="AS12" s="42">
        <v>45</v>
      </c>
      <c r="AT12" s="42">
        <v>46</v>
      </c>
      <c r="AU12" s="42">
        <v>47</v>
      </c>
      <c r="AV12" s="42">
        <v>48</v>
      </c>
      <c r="AW12" s="42">
        <v>49</v>
      </c>
      <c r="AX12" s="42">
        <v>50</v>
      </c>
      <c r="AY12" s="42">
        <v>51</v>
      </c>
      <c r="AZ12" s="42">
        <v>52</v>
      </c>
      <c r="BA12" s="50">
        <v>7</v>
      </c>
      <c r="BB12" s="50">
        <v>54</v>
      </c>
      <c r="BC12" s="50">
        <v>8</v>
      </c>
      <c r="IE12" s="18"/>
      <c r="IF12" s="18"/>
      <c r="IG12" s="18"/>
      <c r="IH12" s="18"/>
      <c r="II12" s="18"/>
    </row>
    <row r="13" spans="1:243" s="17" customFormat="1" ht="18">
      <c r="A13" s="50">
        <v>1</v>
      </c>
      <c r="B13" s="51" t="s">
        <v>62</v>
      </c>
      <c r="C13" s="49"/>
      <c r="D13" s="69"/>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1"/>
      <c r="IA13" s="17">
        <v>1</v>
      </c>
      <c r="IB13" s="17" t="s">
        <v>62</v>
      </c>
      <c r="IE13" s="18"/>
      <c r="IF13" s="18"/>
      <c r="IG13" s="18"/>
      <c r="IH13" s="18"/>
      <c r="II13" s="18"/>
    </row>
    <row r="14" spans="1:243" s="22" customFormat="1" ht="76.5">
      <c r="A14" s="47">
        <v>1.01</v>
      </c>
      <c r="B14" s="64" t="s">
        <v>76</v>
      </c>
      <c r="C14" s="63" t="s">
        <v>51</v>
      </c>
      <c r="D14" s="69"/>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1"/>
      <c r="IA14" s="22">
        <v>1.01</v>
      </c>
      <c r="IB14" s="22" t="s">
        <v>76</v>
      </c>
      <c r="IC14" s="22" t="s">
        <v>51</v>
      </c>
      <c r="IE14" s="23"/>
      <c r="IF14" s="23" t="s">
        <v>34</v>
      </c>
      <c r="IG14" s="23" t="s">
        <v>35</v>
      </c>
      <c r="IH14" s="23">
        <v>10</v>
      </c>
      <c r="II14" s="23" t="s">
        <v>36</v>
      </c>
    </row>
    <row r="15" spans="1:243" s="22" customFormat="1" ht="28.5">
      <c r="A15" s="47">
        <v>1.02</v>
      </c>
      <c r="B15" s="65" t="s">
        <v>65</v>
      </c>
      <c r="C15" s="63" t="s">
        <v>52</v>
      </c>
      <c r="D15" s="67">
        <v>2</v>
      </c>
      <c r="E15" s="68" t="s">
        <v>74</v>
      </c>
      <c r="F15" s="53">
        <v>123535</v>
      </c>
      <c r="G15" s="57"/>
      <c r="H15" s="57"/>
      <c r="I15" s="58" t="s">
        <v>38</v>
      </c>
      <c r="J15" s="59">
        <f aca="true" t="shared" si="0" ref="J15:J22">IF(I15="Less(-)",-1,1)</f>
        <v>1</v>
      </c>
      <c r="K15" s="57" t="s">
        <v>39</v>
      </c>
      <c r="L15" s="57" t="s">
        <v>4</v>
      </c>
      <c r="M15" s="60"/>
      <c r="N15" s="57"/>
      <c r="O15" s="57"/>
      <c r="P15" s="61"/>
      <c r="Q15" s="57"/>
      <c r="R15" s="57"/>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52">
        <f aca="true" t="shared" si="1" ref="BA15:BA22">(total_amount_ba($B$2,$D$2,D15,F15,J15,K15,M15))</f>
        <v>247070</v>
      </c>
      <c r="BB15" s="62">
        <f aca="true" t="shared" si="2" ref="BB15:BB22">BA15+SUM(N15:AZ15)</f>
        <v>247070</v>
      </c>
      <c r="BC15" s="41" t="str">
        <f aca="true" t="shared" si="3" ref="BC15:BC22">SpellNumber(L15,BB15)</f>
        <v>INR  Two Lakh Forty Seven Thousand  &amp;Seventy  Only</v>
      </c>
      <c r="IA15" s="22">
        <v>1.02</v>
      </c>
      <c r="IB15" s="22" t="s">
        <v>65</v>
      </c>
      <c r="IC15" s="22" t="s">
        <v>52</v>
      </c>
      <c r="ID15" s="22">
        <v>2</v>
      </c>
      <c r="IE15" s="23" t="s">
        <v>74</v>
      </c>
      <c r="IF15" s="23"/>
      <c r="IG15" s="23"/>
      <c r="IH15" s="23"/>
      <c r="II15" s="23"/>
    </row>
    <row r="16" spans="1:243" s="22" customFormat="1" ht="40.5" customHeight="1">
      <c r="A16" s="47">
        <v>1.03</v>
      </c>
      <c r="B16" s="66" t="s">
        <v>66</v>
      </c>
      <c r="C16" s="63" t="s">
        <v>53</v>
      </c>
      <c r="D16" s="69"/>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1"/>
      <c r="IA16" s="22">
        <v>1.03</v>
      </c>
      <c r="IB16" s="48" t="s">
        <v>66</v>
      </c>
      <c r="IC16" s="22" t="s">
        <v>53</v>
      </c>
      <c r="IE16" s="23"/>
      <c r="IF16" s="23" t="s">
        <v>40</v>
      </c>
      <c r="IG16" s="23" t="s">
        <v>35</v>
      </c>
      <c r="IH16" s="23">
        <v>123.223</v>
      </c>
      <c r="II16" s="23" t="s">
        <v>37</v>
      </c>
    </row>
    <row r="17" spans="1:243" s="22" customFormat="1" ht="28.5">
      <c r="A17" s="47">
        <v>1.04</v>
      </c>
      <c r="B17" s="66" t="s">
        <v>67</v>
      </c>
      <c r="C17" s="63" t="s">
        <v>58</v>
      </c>
      <c r="D17" s="67">
        <v>25</v>
      </c>
      <c r="E17" s="68" t="s">
        <v>75</v>
      </c>
      <c r="F17" s="53">
        <v>345</v>
      </c>
      <c r="G17" s="57"/>
      <c r="H17" s="57"/>
      <c r="I17" s="58" t="s">
        <v>38</v>
      </c>
      <c r="J17" s="59">
        <f t="shared" si="0"/>
        <v>1</v>
      </c>
      <c r="K17" s="57" t="s">
        <v>39</v>
      </c>
      <c r="L17" s="57" t="s">
        <v>4</v>
      </c>
      <c r="M17" s="60"/>
      <c r="N17" s="57"/>
      <c r="O17" s="57"/>
      <c r="P17" s="61"/>
      <c r="Q17" s="57"/>
      <c r="R17" s="57"/>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52">
        <f t="shared" si="1"/>
        <v>8625</v>
      </c>
      <c r="BB17" s="62">
        <f t="shared" si="2"/>
        <v>8625</v>
      </c>
      <c r="BC17" s="41" t="str">
        <f t="shared" si="3"/>
        <v>INR  Eight Thousand Six Hundred &amp; Twenty Five  Only</v>
      </c>
      <c r="IA17" s="22">
        <v>1.04</v>
      </c>
      <c r="IB17" s="22" t="s">
        <v>67</v>
      </c>
      <c r="IC17" s="22" t="s">
        <v>58</v>
      </c>
      <c r="ID17" s="22">
        <v>25</v>
      </c>
      <c r="IE17" s="23" t="s">
        <v>75</v>
      </c>
      <c r="IF17" s="23"/>
      <c r="IG17" s="23"/>
      <c r="IH17" s="23"/>
      <c r="II17" s="23"/>
    </row>
    <row r="18" spans="1:243" s="22" customFormat="1" ht="51">
      <c r="A18" s="47">
        <v>1.05</v>
      </c>
      <c r="B18" s="66" t="s">
        <v>68</v>
      </c>
      <c r="C18" s="63" t="s">
        <v>54</v>
      </c>
      <c r="D18" s="69"/>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1"/>
      <c r="IA18" s="22">
        <v>1.05</v>
      </c>
      <c r="IB18" s="22" t="s">
        <v>68</v>
      </c>
      <c r="IC18" s="22" t="s">
        <v>54</v>
      </c>
      <c r="IE18" s="23"/>
      <c r="IF18" s="23" t="s">
        <v>41</v>
      </c>
      <c r="IG18" s="23" t="s">
        <v>42</v>
      </c>
      <c r="IH18" s="23">
        <v>213</v>
      </c>
      <c r="II18" s="23" t="s">
        <v>37</v>
      </c>
    </row>
    <row r="19" spans="1:243" s="22" customFormat="1" ht="28.5">
      <c r="A19" s="47">
        <v>1.06</v>
      </c>
      <c r="B19" s="64" t="s">
        <v>69</v>
      </c>
      <c r="C19" s="63" t="s">
        <v>59</v>
      </c>
      <c r="D19" s="67">
        <v>2</v>
      </c>
      <c r="E19" s="68" t="s">
        <v>37</v>
      </c>
      <c r="F19" s="53">
        <v>1499</v>
      </c>
      <c r="G19" s="57"/>
      <c r="H19" s="57"/>
      <c r="I19" s="58" t="s">
        <v>38</v>
      </c>
      <c r="J19" s="59">
        <f t="shared" si="0"/>
        <v>1</v>
      </c>
      <c r="K19" s="57" t="s">
        <v>39</v>
      </c>
      <c r="L19" s="57" t="s">
        <v>4</v>
      </c>
      <c r="M19" s="60"/>
      <c r="N19" s="57"/>
      <c r="O19" s="57"/>
      <c r="P19" s="61"/>
      <c r="Q19" s="57"/>
      <c r="R19" s="57"/>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52">
        <f t="shared" si="1"/>
        <v>2998</v>
      </c>
      <c r="BB19" s="62">
        <f t="shared" si="2"/>
        <v>2998</v>
      </c>
      <c r="BC19" s="41" t="str">
        <f t="shared" si="3"/>
        <v>INR  Two Thousand Nine Hundred &amp; Ninety Eight  Only</v>
      </c>
      <c r="IA19" s="22">
        <v>1.06</v>
      </c>
      <c r="IB19" s="22" t="s">
        <v>69</v>
      </c>
      <c r="IC19" s="22" t="s">
        <v>59</v>
      </c>
      <c r="ID19" s="22">
        <v>2</v>
      </c>
      <c r="IE19" s="23" t="s">
        <v>37</v>
      </c>
      <c r="IF19" s="23"/>
      <c r="IG19" s="23"/>
      <c r="IH19" s="23"/>
      <c r="II19" s="23"/>
    </row>
    <row r="20" spans="1:243" s="22" customFormat="1" ht="38.25">
      <c r="A20" s="47">
        <v>1.07</v>
      </c>
      <c r="B20" s="64" t="s">
        <v>70</v>
      </c>
      <c r="C20" s="63" t="s">
        <v>60</v>
      </c>
      <c r="D20" s="69"/>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1"/>
      <c r="IA20" s="22">
        <v>1.07</v>
      </c>
      <c r="IB20" s="22" t="s">
        <v>70</v>
      </c>
      <c r="IC20" s="22" t="s">
        <v>60</v>
      </c>
      <c r="IE20" s="23"/>
      <c r="IF20" s="23"/>
      <c r="IG20" s="23"/>
      <c r="IH20" s="23"/>
      <c r="II20" s="23"/>
    </row>
    <row r="21" spans="1:243" s="22" customFormat="1" ht="15.75">
      <c r="A21" s="47">
        <v>1.08</v>
      </c>
      <c r="B21" s="64" t="s">
        <v>71</v>
      </c>
      <c r="C21" s="63" t="s">
        <v>55</v>
      </c>
      <c r="D21" s="67">
        <v>5</v>
      </c>
      <c r="E21" s="68" t="s">
        <v>75</v>
      </c>
      <c r="F21" s="53">
        <v>48</v>
      </c>
      <c r="G21" s="57"/>
      <c r="H21" s="57"/>
      <c r="I21" s="58" t="s">
        <v>38</v>
      </c>
      <c r="J21" s="59">
        <f t="shared" si="0"/>
        <v>1</v>
      </c>
      <c r="K21" s="57" t="s">
        <v>39</v>
      </c>
      <c r="L21" s="57" t="s">
        <v>4</v>
      </c>
      <c r="M21" s="60"/>
      <c r="N21" s="57"/>
      <c r="O21" s="57"/>
      <c r="P21" s="61"/>
      <c r="Q21" s="57"/>
      <c r="R21" s="57"/>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52">
        <f t="shared" si="1"/>
        <v>240</v>
      </c>
      <c r="BB21" s="62">
        <f t="shared" si="2"/>
        <v>240</v>
      </c>
      <c r="BC21" s="41" t="str">
        <f t="shared" si="3"/>
        <v>INR  Two Hundred &amp; Forty  Only</v>
      </c>
      <c r="IA21" s="22">
        <v>1.08</v>
      </c>
      <c r="IB21" s="22" t="s">
        <v>71</v>
      </c>
      <c r="IC21" s="22" t="s">
        <v>55</v>
      </c>
      <c r="ID21" s="22">
        <v>5</v>
      </c>
      <c r="IE21" s="23" t="s">
        <v>75</v>
      </c>
      <c r="IF21" s="23"/>
      <c r="IG21" s="23"/>
      <c r="IH21" s="23"/>
      <c r="II21" s="23"/>
    </row>
    <row r="22" spans="1:243" s="22" customFormat="1" ht="42.75">
      <c r="A22" s="47">
        <v>1.09</v>
      </c>
      <c r="B22" s="64" t="s">
        <v>72</v>
      </c>
      <c r="C22" s="63" t="s">
        <v>61</v>
      </c>
      <c r="D22" s="67">
        <v>50</v>
      </c>
      <c r="E22" s="68" t="s">
        <v>75</v>
      </c>
      <c r="F22" s="53">
        <v>139.29</v>
      </c>
      <c r="G22" s="57"/>
      <c r="H22" s="57"/>
      <c r="I22" s="58" t="s">
        <v>38</v>
      </c>
      <c r="J22" s="59">
        <f t="shared" si="0"/>
        <v>1</v>
      </c>
      <c r="K22" s="57" t="s">
        <v>39</v>
      </c>
      <c r="L22" s="57" t="s">
        <v>4</v>
      </c>
      <c r="M22" s="60"/>
      <c r="N22" s="57"/>
      <c r="O22" s="57"/>
      <c r="P22" s="61"/>
      <c r="Q22" s="57"/>
      <c r="R22" s="57"/>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52">
        <f t="shared" si="1"/>
        <v>6964.5</v>
      </c>
      <c r="BB22" s="62">
        <f t="shared" si="2"/>
        <v>6964.5</v>
      </c>
      <c r="BC22" s="41" t="str">
        <f t="shared" si="3"/>
        <v>INR  Six Thousand Nine Hundred &amp; Sixty Four  and Paise Fifty Only</v>
      </c>
      <c r="IA22" s="22">
        <v>1.09</v>
      </c>
      <c r="IB22" s="22" t="s">
        <v>72</v>
      </c>
      <c r="IC22" s="22" t="s">
        <v>61</v>
      </c>
      <c r="ID22" s="22">
        <v>50</v>
      </c>
      <c r="IE22" s="23" t="s">
        <v>75</v>
      </c>
      <c r="IF22" s="23"/>
      <c r="IG22" s="23"/>
      <c r="IH22" s="23"/>
      <c r="II22" s="23"/>
    </row>
    <row r="23" spans="1:243" s="22" customFormat="1" ht="51">
      <c r="A23" s="47">
        <v>1.1</v>
      </c>
      <c r="B23" s="64" t="s">
        <v>73</v>
      </c>
      <c r="C23" s="63" t="s">
        <v>56</v>
      </c>
      <c r="D23" s="67">
        <v>40</v>
      </c>
      <c r="E23" s="68" t="s">
        <v>75</v>
      </c>
      <c r="F23" s="53">
        <v>718</v>
      </c>
      <c r="G23" s="57"/>
      <c r="H23" s="57"/>
      <c r="I23" s="58" t="s">
        <v>38</v>
      </c>
      <c r="J23" s="59">
        <f>IF(I23="Less(-)",-1,1)</f>
        <v>1</v>
      </c>
      <c r="K23" s="57" t="s">
        <v>39</v>
      </c>
      <c r="L23" s="57" t="s">
        <v>4</v>
      </c>
      <c r="M23" s="60"/>
      <c r="N23" s="57"/>
      <c r="O23" s="57"/>
      <c r="P23" s="61"/>
      <c r="Q23" s="57"/>
      <c r="R23" s="57"/>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52">
        <f>(total_amount_ba($B$2,$D$2,D23,F23,J23,K23,M23))</f>
        <v>28720</v>
      </c>
      <c r="BB23" s="62">
        <f>BA23+SUM(N23:AZ23)</f>
        <v>28720</v>
      </c>
      <c r="BC23" s="41" t="str">
        <f>SpellNumber(L23,BB23)</f>
        <v>INR  Twenty Eight Thousand Seven Hundred &amp; Twenty  Only</v>
      </c>
      <c r="IA23" s="22">
        <v>1.1</v>
      </c>
      <c r="IB23" s="22" t="s">
        <v>73</v>
      </c>
      <c r="IC23" s="22" t="s">
        <v>56</v>
      </c>
      <c r="ID23" s="22">
        <v>40</v>
      </c>
      <c r="IE23" s="23" t="s">
        <v>75</v>
      </c>
      <c r="IF23" s="23" t="s">
        <v>34</v>
      </c>
      <c r="IG23" s="23" t="s">
        <v>43</v>
      </c>
      <c r="IH23" s="23">
        <v>10</v>
      </c>
      <c r="II23" s="23" t="s">
        <v>37</v>
      </c>
    </row>
    <row r="24" spans="1:55" ht="42.75">
      <c r="A24" s="24" t="s">
        <v>44</v>
      </c>
      <c r="B24" s="54"/>
      <c r="C24" s="55"/>
      <c r="D24" s="37"/>
      <c r="E24" s="37"/>
      <c r="F24" s="37"/>
      <c r="G24" s="37"/>
      <c r="H24" s="43"/>
      <c r="I24" s="43"/>
      <c r="J24" s="43"/>
      <c r="K24" s="43"/>
      <c r="L24" s="44"/>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45">
        <f>ROUND(SUM(BA14:BA23),0)</f>
        <v>294618</v>
      </c>
      <c r="BB24" s="46">
        <f>SUM(BB14:BB23)</f>
        <v>294617.5</v>
      </c>
      <c r="BC24" s="56" t="str">
        <f>SpellNumber(L24,BB24)</f>
        <v>  Two Lakh Ninety Four Thousand Six Hundred &amp; Seventeen  and Paise Fifty Only</v>
      </c>
    </row>
    <row r="25" spans="1:55" ht="36.75" customHeight="1">
      <c r="A25" s="25" t="s">
        <v>45</v>
      </c>
      <c r="B25" s="26"/>
      <c r="C25" s="27"/>
      <c r="D25" s="28"/>
      <c r="E25" s="38" t="s">
        <v>50</v>
      </c>
      <c r="F25" s="39"/>
      <c r="G25" s="29"/>
      <c r="H25" s="30"/>
      <c r="I25" s="30"/>
      <c r="J25" s="30"/>
      <c r="K25" s="31"/>
      <c r="L25" s="32"/>
      <c r="M25" s="33"/>
      <c r="N25" s="34"/>
      <c r="O25" s="22"/>
      <c r="P25" s="22"/>
      <c r="Q25" s="22"/>
      <c r="R25" s="22"/>
      <c r="S25" s="22"/>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5">
        <f>IF(ISBLANK(F25),0,IF(E25="Excess (+)",ROUND(BA24+(BA24*F25),0),IF(E25="Less (-)",ROUND(BA24+(BA24*F25*(-1)),0),IF(E25="At Par",BA24,0))))</f>
        <v>0</v>
      </c>
      <c r="BB25" s="36">
        <f>ROUND(BA25,0)</f>
        <v>0</v>
      </c>
      <c r="BC25" s="21" t="str">
        <f>SpellNumber($E$2,BB25)</f>
        <v>INR Zero Only</v>
      </c>
    </row>
    <row r="26" spans="1:55" ht="33.75" customHeight="1">
      <c r="A26" s="24" t="s">
        <v>46</v>
      </c>
      <c r="B26" s="24"/>
      <c r="C26" s="72" t="str">
        <f>SpellNumber($E$2,BB25)</f>
        <v>INR Zero Only</v>
      </c>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row>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sheetData>
  <sheetProtection password="D850" sheet="1"/>
  <autoFilter ref="A11:BC26"/>
  <mergeCells count="13">
    <mergeCell ref="B8:BC8"/>
    <mergeCell ref="A9:BC9"/>
    <mergeCell ref="D14:BC14"/>
    <mergeCell ref="D16:BC16"/>
    <mergeCell ref="D18:BC18"/>
    <mergeCell ref="D20:BC20"/>
    <mergeCell ref="C26:BC26"/>
    <mergeCell ref="A1:L1"/>
    <mergeCell ref="A4:BC4"/>
    <mergeCell ref="A5:BC5"/>
    <mergeCell ref="A6:BC6"/>
    <mergeCell ref="A7:BC7"/>
    <mergeCell ref="D13:BC13"/>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5">
      <formula1>IF(E25="Select",-1,IF(E25="At Par",0,0))</formula1>
      <formula2>IF(E25="Select",-1,IF(E25="At Par",0,0.99))</formula2>
    </dataValidation>
    <dataValidation type="list" allowBlank="1" showErrorMessage="1" sqref="E2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allowBlank="1" showErrorMessage="1" sqref="D13:D14 K15 D16 K17 D18 K19 K21:K23 D20">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19:H19 G21:H23">
      <formula1>0</formula1>
      <formula2>999999999999999</formula2>
    </dataValidation>
    <dataValidation allowBlank="1" showInputMessage="1" showErrorMessage="1" promptTitle="Addition / Deduction" prompt="Please Choose the correct One" sqref="J15 J17 J19 J21:J23">
      <formula1>0</formula1>
      <formula2>0</formula2>
    </dataValidation>
    <dataValidation type="list" showErrorMessage="1" sqref="I15 I17 I19 I21:I2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19:O19 N21: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 R21: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 Q21:Q2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 M21:M23">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7 D19 D21:D2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 F19 F21:F23">
      <formula1>0</formula1>
      <formula2>999999999999999</formula2>
    </dataValidation>
    <dataValidation type="list" allowBlank="1" showInputMessage="1" showErrorMessage="1" sqref="L17 L18 L19 L20 L21 L13 L14 L15 L16 L23 L22">
      <formula1>"INR"</formula1>
    </dataValidation>
    <dataValidation allowBlank="1" showInputMessage="1" showErrorMessage="1" promptTitle="Itemcode/Make" prompt="Please enter text" sqref="C14:C23">
      <formula1>0</formula1>
      <formula2>0</formula2>
    </dataValidation>
    <dataValidation type="decimal" allowBlank="1" showInputMessage="1" showErrorMessage="1" errorTitle="Invalid Entry" error="Only Numeric Values are allowed. " sqref="A14:A23">
      <formula1>0</formula1>
      <formula2>999999999999999</formula2>
    </dataValidation>
  </dataValidations>
  <printOptions/>
  <pageMargins left="0.45" right="0.2" top="0.25" bottom="0.25" header="0.511805555555556" footer="0.511805555555556"/>
  <pageSetup fitToHeight="0" fitToWidth="1" horizontalDpi="300" verticalDpi="300" orientation="portrait" paperSize="9" scale="6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O14" sqref="O1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2024-03-15T11:33:51Z</cp:lastPrinted>
  <dcterms:created xsi:type="dcterms:W3CDTF">2009-01-30T06:42:42Z</dcterms:created>
  <dcterms:modified xsi:type="dcterms:W3CDTF">2024-03-19T12:28:06Z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