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<sst xmlns="http://schemas.openxmlformats.org/spreadsheetml/2006/main" count="308" uniqueCount="110">
  <si>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</si>
  <si>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</si>
  <si>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</si>
  <si>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</si>
  <si>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</si>
  <si>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</si>
  <si>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</si>
  <si>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</si>
  <si>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</si>
  <si>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</si>
  <si>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</si>
  <si>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</si>
  <si>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</si>
  <si>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</si>
  <si>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</si>
  <si>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</si>
  <si>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</si>
  <si>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</si>
  <si>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</si>
  <si>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</si>
  <si>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</si>
  <si>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</si>
  <si>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</si>
  <si>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</si>
  <si>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</si>
  <si>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</si>
  <si>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</si>
  <si>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</si>
  <si>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</si>
  <si>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</si>
  <si>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</si>
  <si>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</si>
  <si>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</si>
  <si>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</si>
  <si>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</si>
  <si>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</si>
  <si>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</si>
  <si>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</si>
  <si>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</si>
  <si>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</si>
  <si>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</si>
  <si>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</si>
  <si>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</si>
  <si>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</si>
  <si>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</si>
  <si>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</si>
  <si>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</si>
  <si>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</si>
  <si>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</si>
  <si>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</si>
  <si>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</si>
  <si>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</si>
  <si>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</si>
  <si>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</si>
  <si>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</si>
  <si>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Providing and fixing 6 SWG dia G.I. wire on surface or in recess for loop earthing along with existing surface/ recessed conduit/ submain wiring/ cable as required.</t>
  </si>
  <si>
    <t xml:space="preserve">Laying of one no. PVC insulated and PVC sheathed /XLPE power cable of 1.1kV grade  direct in ground including excavation, sand cushioning, protective covering and refilling the trench etc. as reqd. </t>
  </si>
  <si>
    <t>Upto 35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</si>
  <si>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</si>
  <si>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</si>
  <si>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Laying and fixing of one number PVC insulated and PVC
sheathed / XLPE power cable of 1.1 KV grade of following size on wall surface as required.</t>
  </si>
  <si>
    <t>Upto 35 sq. mm (clamped with 1mm thick saddle)</t>
  </si>
  <si>
    <t>Supplying and making indoor end termination with brass compression gland and aluminium lugs for following size of PVC insulated and PVC sheathed/XLPE aluminium conductor cable of 1.1kV grade as reqd.</t>
  </si>
  <si>
    <t>2 X 6 sq. mm (19mm)</t>
  </si>
  <si>
    <t>2x10 sqmm(19mm)</t>
  </si>
  <si>
    <t>Supplying and making straight through joint with heat shrinkable kit including ferrules and other jointing materials for following size of PVC insulated and PVC sheathed / XLPE aluminium conductor cable of 1.1 KV grade as required.</t>
  </si>
  <si>
    <t>2x16sqmm, 2x10sq.mm,2x6sq. mm</t>
  </si>
  <si>
    <t>Digging cable trench/lifting brick/s and cable for locating fault and refilling the trench, ramming &amp; making good the same as reqd.</t>
  </si>
  <si>
    <t>Dismentling and refixing brass compression type gland up to 35 sq. mm. cable</t>
  </si>
  <si>
    <t>Locating fault in the cable lines with meggar etc and rectifying removing &amp; restoring the same and making good the damages etc as required.</t>
  </si>
  <si>
    <t>upto 35 sqmm</t>
  </si>
  <si>
    <t>Dismentling cross arm / street light brakcet/street light fitting  from pole complete as required.</t>
  </si>
  <si>
    <t xml:space="preserve">Disconnecting and Dismentalling/refixing damaged Changeover Switch/ MCCB /DB/KWH meter/pole fuse box of any size from site and depositing in store I/c cartage etc. as reqd.  </t>
  </si>
  <si>
    <t>Supplying of one no. XLPE cable aluminium conductor steel armoured cable of  size  2x6sqmm, grade 1.1kVas reqd.</t>
  </si>
  <si>
    <t>Supplying &amp; Laying of one no. XLPE cable aluminium conductor steel armoured cable of  size  2x10sqmm, grade 1.1kV as reqd.</t>
  </si>
  <si>
    <t>S/F testing commissioning of street light  Luminures.ENDURA CITYLITE PLAT INUM PLUS 35W LED   Energy saving and environmental friendly long life LED street light made up of pressure die cast aluminium housing with high power LED as lighting source and lens embedded PC cover having IP65 protection and Impact resistance of IK07 with 10KV Built-in Surge Protection Device.,make:havells or its equvalent, on the existing street light pole complete as required.</t>
  </si>
  <si>
    <t>Supplying,fixing,testing commissioning of garden light 40W LED postop lantern Luminures. New generation, post-top, energy saving, environmental friendly, long life aesthetically designed with symmetrical light distribution, spun aluminium landscape luminaire with high power LEDs as light source make:Crompton Greaves Havells or its equvalent on the existing  pole complete as required.</t>
  </si>
  <si>
    <t>Supplying and drawing of  following sizes of FR PVC insulated copper conductor, 3 core round cable of following size  in the existing surface/ recessed steel/ PVC conduit as required.</t>
  </si>
  <si>
    <t>1.5 Sq.mm</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</si>
  <si>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</si>
  <si>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Name of Work: Repairing / Replacement of damaged street light fitting near JEE gate , IME building, New SAC, Nursery to SIDBI, CESE building and other associated works as per enclosed Day to Day complaints.</t>
  </si>
  <si>
    <t>Contract No:   81/IWD/ED/578 Dated: 06.12.2021</t>
  </si>
  <si>
    <t>Tender Inviting Authority: Executive Engineer (Elect.)</t>
  </si>
  <si>
    <t>Mtr.</t>
  </si>
  <si>
    <t>Set</t>
  </si>
  <si>
    <t xml:space="preserve">Each </t>
  </si>
  <si>
    <t>Nos.</t>
  </si>
  <si>
    <t>Mtrs.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</si>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</sst>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0"/>
      <color rgb="FF000000"/>
      <name val="Courier New"/>
      <family val="3"/>
    </font>
    <font>
      <sz val="12"/>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5" fillId="0" borderId="11" xfId="0" applyFont="1" applyFill="1" applyBorder="1" applyAlignment="1">
      <alignment horizontal="center" vertical="top" wrapText="1"/>
    </xf>
    <xf numFmtId="0" fontId="45" fillId="0" borderId="11" xfId="0" applyFont="1" applyFill="1" applyBorder="1" applyAlignment="1">
      <alignment horizontal="justify" vertical="top" wrapText="1"/>
    </xf>
    <xf numFmtId="174"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horizontal="center" vertical="top"/>
      <protection/>
    </xf>
    <xf numFmtId="2" fontId="45" fillId="0" borderId="11" xfId="0" applyNumberFormat="1" applyFont="1" applyFill="1" applyBorder="1" applyAlignment="1">
      <alignment horizontal="center" vertical="top" wrapText="1"/>
    </xf>
    <xf numFmtId="2" fontId="45" fillId="0" borderId="11" xfId="0" applyNumberFormat="1" applyFont="1" applyFill="1" applyBorder="1" applyAlignment="1">
      <alignment horizontal="center" vertical="top"/>
    </xf>
    <xf numFmtId="2" fontId="45" fillId="0" borderId="10" xfId="0" applyNumberFormat="1" applyFont="1" applyFill="1" applyBorder="1" applyAlignment="1">
      <alignment horizontal="center" vertical="top" wrapText="1"/>
    </xf>
    <xf numFmtId="2" fontId="45" fillId="0" borderId="14" xfId="0" applyNumberFormat="1" applyFont="1" applyFill="1" applyBorder="1" applyAlignment="1">
      <alignment horizontal="center" vertical="top" wrapText="1"/>
    </xf>
    <xf numFmtId="2" fontId="3" fillId="0" borderId="11" xfId="59" applyNumberFormat="1" applyFont="1" applyFill="1" applyBorder="1" applyAlignment="1">
      <alignment horizontal="center" vertical="top"/>
      <protection/>
    </xf>
    <xf numFmtId="0" fontId="74" fillId="0" borderId="11" xfId="59" applyNumberFormat="1" applyFont="1" applyFill="1" applyBorder="1" applyAlignment="1">
      <alignment horizontal="left" vertical="top" wrapText="1" readingOrder="1"/>
      <protection/>
    </xf>
    <xf numFmtId="0" fontId="45" fillId="0" borderId="10" xfId="0" applyFont="1" applyFill="1" applyBorder="1" applyAlignment="1">
      <alignment horizontal="center" vertical="center"/>
    </xf>
    <xf numFmtId="0" fontId="75" fillId="0" borderId="10" xfId="0" applyFont="1" applyFill="1" applyBorder="1" applyAlignment="1">
      <alignment horizontal="left" vertical="top" wrapText="1"/>
    </xf>
    <xf numFmtId="0" fontId="45" fillId="0" borderId="11" xfId="0" applyFont="1" applyFill="1" applyBorder="1" applyAlignment="1">
      <alignment horizontal="center" vertical="center"/>
    </xf>
    <xf numFmtId="0" fontId="46" fillId="0" borderId="11" xfId="0" applyFont="1" applyFill="1" applyBorder="1" applyAlignment="1">
      <alignment horizontal="justify" vertical="top" wrapText="1"/>
    </xf>
    <xf numFmtId="1" fontId="45" fillId="0" borderId="11" xfId="0" applyNumberFormat="1" applyFont="1" applyFill="1" applyBorder="1" applyAlignment="1">
      <alignment horizontal="center" vertical="center" wrapText="1"/>
    </xf>
    <xf numFmtId="2" fontId="45" fillId="0" borderId="11" xfId="0" applyNumberFormat="1" applyFont="1" applyFill="1" applyBorder="1" applyAlignment="1">
      <alignment horizontal="justify"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3"/>
  <sheetViews>
    <sheetView showGridLines="0" zoomScale="75" zoomScaleNormal="75" zoomScalePageLayoutView="0" workbookViewId="0" topLeftCell="A36">
      <selection activeCell="D41" sqref="D41"/>
    </sheetView>
  </sheetViews>
  <sheetFormatPr defaultColWidth="9.140625" defaultRowHeight="15"/>
  <cols>
    <col min="1" max="1" width="14.8515625" style="27" customWidth="1"/>
    <col min="2" max="2" width="44.57421875" style="27" customWidth="1"/>
    <col min="3" max="3" width="24.14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6"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2" t="str">
        <f>B2&amp;" BoQ"</f>
        <v>Percentage BoQ</v>
      </c>
      <c r="B1" s="72"/>
      <c r="C1" s="72"/>
      <c r="D1" s="72"/>
      <c r="E1" s="72"/>
      <c r="F1" s="72"/>
      <c r="G1" s="72"/>
      <c r="H1" s="72"/>
      <c r="I1" s="72"/>
      <c r="J1" s="72"/>
      <c r="K1" s="72"/>
      <c r="L1" s="72"/>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3" t="s">
        <v>82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6"/>
      <c r="IF4" s="6"/>
      <c r="IG4" s="6"/>
      <c r="IH4" s="6"/>
      <c r="II4" s="6"/>
    </row>
    <row r="5" spans="1:243" s="5" customFormat="1" ht="30.75" customHeight="1">
      <c r="A5" s="73" t="s">
        <v>80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75" customHeight="1">
      <c r="A6" s="73" t="s">
        <v>81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6"/>
      <c r="IF7" s="6"/>
      <c r="IG7" s="6"/>
      <c r="IH7" s="6"/>
      <c r="II7" s="6"/>
    </row>
    <row r="8" spans="1:243" s="7" customFormat="1" ht="58.5" customHeight="1">
      <c r="A8" s="30" t="s">
        <v>51</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8"/>
      <c r="IF8" s="8"/>
      <c r="IG8" s="8"/>
      <c r="IH8" s="8"/>
      <c r="II8" s="8"/>
    </row>
    <row r="9" spans="1:243" s="9" customFormat="1" ht="61.5" customHeight="1">
      <c r="A9" s="66"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5"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5">
      <c r="A13" s="79">
        <v>1</v>
      </c>
      <c r="B13" s="80" t="s">
        <v>55</v>
      </c>
      <c r="C13" s="88" t="s">
        <v>33</v>
      </c>
      <c r="D13" s="81">
        <v>40</v>
      </c>
      <c r="E13" s="83" t="s">
        <v>83</v>
      </c>
      <c r="F13" s="87">
        <v>32.44</v>
      </c>
      <c r="G13" s="22"/>
      <c r="H13" s="22"/>
      <c r="I13" s="34" t="s">
        <v>36</v>
      </c>
      <c r="J13" s="16">
        <f>IF(I13="Less(-)",-1,1)</f>
        <v>1</v>
      </c>
      <c r="K13" s="17" t="s">
        <v>46</v>
      </c>
      <c r="L13" s="17" t="s">
        <v>6</v>
      </c>
      <c r="M13" s="41"/>
      <c r="N13" s="22"/>
      <c r="O13" s="22"/>
      <c r="P13" s="40"/>
      <c r="Q13" s="22"/>
      <c r="R13" s="22"/>
      <c r="S13" s="40"/>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58">
        <f>total_amount_ba($B$2,$D$2,D13,F13,J13,K13,M13)</f>
        <v>1297.6</v>
      </c>
      <c r="BB13" s="64">
        <f>BA13+SUM(N13:AZ13)</f>
        <v>1297.6</v>
      </c>
      <c r="BC13" s="39" t="str">
        <f>SpellNumber(L13,BB13)</f>
        <v>INR  One Thousand Two Hundred &amp; Ninety Seven  and Paise Sixty Only</v>
      </c>
      <c r="IE13" s="21">
        <v>1</v>
      </c>
      <c r="IF13" s="21" t="s">
        <v>32</v>
      </c>
      <c r="IG13" s="21" t="s">
        <v>33</v>
      </c>
      <c r="IH13" s="21">
        <v>10</v>
      </c>
      <c r="II13" s="21" t="s">
        <v>34</v>
      </c>
    </row>
    <row r="14" spans="1:243" s="20" customFormat="1" ht="90">
      <c r="A14" s="79">
        <v>2</v>
      </c>
      <c r="B14" s="80" t="s">
        <v>56</v>
      </c>
      <c r="C14" s="88" t="s">
        <v>39</v>
      </c>
      <c r="D14" s="82"/>
      <c r="E14" s="84"/>
      <c r="F14" s="33"/>
      <c r="G14" s="15"/>
      <c r="H14" s="15"/>
      <c r="I14" s="34"/>
      <c r="J14" s="16"/>
      <c r="K14" s="17"/>
      <c r="L14" s="17"/>
      <c r="M14" s="18"/>
      <c r="N14" s="19"/>
      <c r="O14" s="19"/>
      <c r="P14" s="35"/>
      <c r="Q14" s="19"/>
      <c r="R14" s="19"/>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7"/>
      <c r="BB14" s="38"/>
      <c r="BC14" s="39"/>
      <c r="IE14" s="21">
        <v>1.01</v>
      </c>
      <c r="IF14" s="21" t="s">
        <v>37</v>
      </c>
      <c r="IG14" s="21" t="s">
        <v>33</v>
      </c>
      <c r="IH14" s="21">
        <v>123.223</v>
      </c>
      <c r="II14" s="21" t="s">
        <v>35</v>
      </c>
    </row>
    <row r="15" spans="1:243" s="20" customFormat="1" ht="28.5">
      <c r="A15" s="79">
        <v>2.1</v>
      </c>
      <c r="B15" s="80" t="s">
        <v>57</v>
      </c>
      <c r="C15" s="88" t="s">
        <v>40</v>
      </c>
      <c r="D15" s="81">
        <v>175</v>
      </c>
      <c r="E15" s="83" t="s">
        <v>83</v>
      </c>
      <c r="F15" s="87">
        <v>283.21</v>
      </c>
      <c r="G15" s="22"/>
      <c r="H15" s="22"/>
      <c r="I15" s="34" t="s">
        <v>36</v>
      </c>
      <c r="J15" s="16">
        <f aca="true" t="shared" si="0" ref="J15:J24">IF(I15="Less(-)",-1,1)</f>
        <v>1</v>
      </c>
      <c r="K15" s="17" t="s">
        <v>46</v>
      </c>
      <c r="L15" s="17" t="s">
        <v>6</v>
      </c>
      <c r="M15" s="41"/>
      <c r="N15" s="22"/>
      <c r="O15" s="22"/>
      <c r="P15" s="40"/>
      <c r="Q15" s="22"/>
      <c r="R15" s="22"/>
      <c r="S15" s="40"/>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8">
        <f aca="true" t="shared" si="1" ref="BA15:BA24">total_amount_ba($B$2,$D$2,D15,F15,J15,K15,M15)</f>
        <v>49561.75</v>
      </c>
      <c r="BB15" s="64">
        <f aca="true" t="shared" si="2" ref="BB15:BB24">BA15+SUM(N15:AZ15)</f>
        <v>49561.75</v>
      </c>
      <c r="BC15" s="39" t="str">
        <f>SpellNumber(L15,BB15)</f>
        <v>INR  Forty Nine Thousand Five Hundred &amp; Sixty One  and Paise Seventy Five Only</v>
      </c>
      <c r="IE15" s="21">
        <v>1.02</v>
      </c>
      <c r="IF15" s="21" t="s">
        <v>38</v>
      </c>
      <c r="IG15" s="21" t="s">
        <v>39</v>
      </c>
      <c r="IH15" s="21">
        <v>213</v>
      </c>
      <c r="II15" s="21" t="s">
        <v>35</v>
      </c>
    </row>
    <row r="16" spans="1:243" s="20" customFormat="1" ht="75">
      <c r="A16" s="79">
        <v>3</v>
      </c>
      <c r="B16" s="80" t="s">
        <v>58</v>
      </c>
      <c r="C16" s="88" t="s">
        <v>42</v>
      </c>
      <c r="D16" s="82"/>
      <c r="E16" s="84"/>
      <c r="F16" s="33"/>
      <c r="G16" s="15"/>
      <c r="H16" s="15"/>
      <c r="I16" s="34"/>
      <c r="J16" s="16"/>
      <c r="K16" s="17"/>
      <c r="L16" s="17"/>
      <c r="M16" s="18"/>
      <c r="N16" s="19"/>
      <c r="O16" s="19"/>
      <c r="P16" s="35"/>
      <c r="Q16" s="19"/>
      <c r="R16" s="19"/>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c r="BB16" s="38"/>
      <c r="BC16" s="39"/>
      <c r="IE16" s="21">
        <v>2</v>
      </c>
      <c r="IF16" s="21" t="s">
        <v>32</v>
      </c>
      <c r="IG16" s="21" t="s">
        <v>40</v>
      </c>
      <c r="IH16" s="21">
        <v>10</v>
      </c>
      <c r="II16" s="21" t="s">
        <v>35</v>
      </c>
    </row>
    <row r="17" spans="1:243" s="20" customFormat="1" ht="28.5">
      <c r="A17" s="79">
        <v>3.1</v>
      </c>
      <c r="B17" s="80" t="s">
        <v>57</v>
      </c>
      <c r="C17" s="88" t="s">
        <v>43</v>
      </c>
      <c r="D17" s="81">
        <v>30</v>
      </c>
      <c r="E17" s="83" t="s">
        <v>83</v>
      </c>
      <c r="F17" s="87">
        <v>27.18</v>
      </c>
      <c r="G17" s="22"/>
      <c r="H17" s="22"/>
      <c r="I17" s="34" t="s">
        <v>36</v>
      </c>
      <c r="J17" s="16">
        <f t="shared" si="0"/>
        <v>1</v>
      </c>
      <c r="K17" s="17" t="s">
        <v>46</v>
      </c>
      <c r="L17" s="17" t="s">
        <v>6</v>
      </c>
      <c r="M17" s="41"/>
      <c r="N17" s="22"/>
      <c r="O17" s="22"/>
      <c r="P17" s="40"/>
      <c r="Q17" s="22"/>
      <c r="R17" s="22"/>
      <c r="S17" s="40"/>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8">
        <f t="shared" si="1"/>
        <v>815.4</v>
      </c>
      <c r="BB17" s="64">
        <f t="shared" si="2"/>
        <v>815.4</v>
      </c>
      <c r="BC17" s="39" t="str">
        <f aca="true" t="shared" si="3" ref="BC17:BC24">SpellNumber(L17,BB17)</f>
        <v>INR  Eight Hundred &amp; Fifteen  and Paise Forty Only</v>
      </c>
      <c r="IE17" s="21">
        <v>3</v>
      </c>
      <c r="IF17" s="21" t="s">
        <v>41</v>
      </c>
      <c r="IG17" s="21" t="s">
        <v>42</v>
      </c>
      <c r="IH17" s="21">
        <v>10</v>
      </c>
      <c r="II17" s="21" t="s">
        <v>35</v>
      </c>
    </row>
    <row r="18" spans="1:243" s="20" customFormat="1" ht="60">
      <c r="A18" s="79">
        <v>4</v>
      </c>
      <c r="B18" s="80" t="s">
        <v>59</v>
      </c>
      <c r="C18" s="88" t="s">
        <v>88</v>
      </c>
      <c r="D18" s="82"/>
      <c r="E18" s="84"/>
      <c r="F18" s="33"/>
      <c r="G18" s="15"/>
      <c r="H18" s="15"/>
      <c r="I18" s="34"/>
      <c r="J18" s="16"/>
      <c r="K18" s="17"/>
      <c r="L18" s="17"/>
      <c r="M18" s="18"/>
      <c r="N18" s="19"/>
      <c r="O18" s="19"/>
      <c r="P18" s="35"/>
      <c r="Q18" s="19"/>
      <c r="R18" s="19"/>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7"/>
      <c r="BB18" s="38"/>
      <c r="BC18" s="39"/>
      <c r="IE18" s="21">
        <v>1.01</v>
      </c>
      <c r="IF18" s="21" t="s">
        <v>37</v>
      </c>
      <c r="IG18" s="21" t="s">
        <v>33</v>
      </c>
      <c r="IH18" s="21">
        <v>123.223</v>
      </c>
      <c r="II18" s="21" t="s">
        <v>35</v>
      </c>
    </row>
    <row r="19" spans="1:243" s="20" customFormat="1" ht="28.5">
      <c r="A19" s="79">
        <v>4.1</v>
      </c>
      <c r="B19" s="80" t="s">
        <v>57</v>
      </c>
      <c r="C19" s="88" t="s">
        <v>89</v>
      </c>
      <c r="D19" s="81">
        <v>10</v>
      </c>
      <c r="E19" s="83" t="s">
        <v>83</v>
      </c>
      <c r="F19" s="87">
        <v>20.17</v>
      </c>
      <c r="G19" s="22"/>
      <c r="H19" s="22"/>
      <c r="I19" s="34" t="s">
        <v>36</v>
      </c>
      <c r="J19" s="16">
        <f t="shared" si="0"/>
        <v>1</v>
      </c>
      <c r="K19" s="17" t="s">
        <v>46</v>
      </c>
      <c r="L19" s="17" t="s">
        <v>6</v>
      </c>
      <c r="M19" s="41"/>
      <c r="N19" s="22"/>
      <c r="O19" s="22"/>
      <c r="P19" s="40"/>
      <c r="Q19" s="22"/>
      <c r="R19" s="22"/>
      <c r="S19" s="40"/>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42"/>
      <c r="AV19" s="36"/>
      <c r="AW19" s="36"/>
      <c r="AX19" s="36"/>
      <c r="AY19" s="36"/>
      <c r="AZ19" s="36"/>
      <c r="BA19" s="58">
        <f t="shared" si="1"/>
        <v>201.7</v>
      </c>
      <c r="BB19" s="64">
        <f t="shared" si="2"/>
        <v>201.7</v>
      </c>
      <c r="BC19" s="39" t="str">
        <f t="shared" si="3"/>
        <v>INR  Two Hundred &amp; One  and Paise Seventy Only</v>
      </c>
      <c r="IE19" s="21">
        <v>1.02</v>
      </c>
      <c r="IF19" s="21" t="s">
        <v>38</v>
      </c>
      <c r="IG19" s="21" t="s">
        <v>39</v>
      </c>
      <c r="IH19" s="21">
        <v>213</v>
      </c>
      <c r="II19" s="21" t="s">
        <v>35</v>
      </c>
    </row>
    <row r="20" spans="1:243" s="20" customFormat="1" ht="75">
      <c r="A20" s="79">
        <v>5</v>
      </c>
      <c r="B20" s="80" t="s">
        <v>60</v>
      </c>
      <c r="C20" s="88" t="s">
        <v>90</v>
      </c>
      <c r="D20" s="82"/>
      <c r="E20" s="84"/>
      <c r="F20" s="33"/>
      <c r="G20" s="15"/>
      <c r="H20" s="15"/>
      <c r="I20" s="34"/>
      <c r="J20" s="16"/>
      <c r="K20" s="17"/>
      <c r="L20" s="17"/>
      <c r="M20" s="18"/>
      <c r="N20" s="19"/>
      <c r="O20" s="19"/>
      <c r="P20" s="35"/>
      <c r="Q20" s="19"/>
      <c r="R20" s="19"/>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7"/>
      <c r="BB20" s="38"/>
      <c r="BC20" s="39"/>
      <c r="IE20" s="21">
        <v>2</v>
      </c>
      <c r="IF20" s="21" t="s">
        <v>32</v>
      </c>
      <c r="IG20" s="21" t="s">
        <v>40</v>
      </c>
      <c r="IH20" s="21">
        <v>10</v>
      </c>
      <c r="II20" s="21" t="s">
        <v>35</v>
      </c>
    </row>
    <row r="21" spans="1:243" s="20" customFormat="1" ht="30">
      <c r="A21" s="79">
        <v>5.1</v>
      </c>
      <c r="B21" s="80" t="s">
        <v>61</v>
      </c>
      <c r="C21" s="88" t="s">
        <v>91</v>
      </c>
      <c r="D21" s="81">
        <v>10</v>
      </c>
      <c r="E21" s="83" t="s">
        <v>83</v>
      </c>
      <c r="F21" s="87">
        <v>34.2</v>
      </c>
      <c r="G21" s="22"/>
      <c r="H21" s="22"/>
      <c r="I21" s="34" t="s">
        <v>36</v>
      </c>
      <c r="J21" s="16">
        <f t="shared" si="0"/>
        <v>1</v>
      </c>
      <c r="K21" s="17" t="s">
        <v>46</v>
      </c>
      <c r="L21" s="17" t="s">
        <v>6</v>
      </c>
      <c r="M21" s="41"/>
      <c r="N21" s="22"/>
      <c r="O21" s="22"/>
      <c r="P21" s="40"/>
      <c r="Q21" s="22"/>
      <c r="R21" s="22"/>
      <c r="S21" s="40"/>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8">
        <f t="shared" si="1"/>
        <v>342</v>
      </c>
      <c r="BB21" s="64">
        <f t="shared" si="2"/>
        <v>342</v>
      </c>
      <c r="BC21" s="39" t="str">
        <f t="shared" si="3"/>
        <v>INR  Three Hundred &amp; Forty Two  Only</v>
      </c>
      <c r="IE21" s="21">
        <v>3</v>
      </c>
      <c r="IF21" s="21" t="s">
        <v>41</v>
      </c>
      <c r="IG21" s="21" t="s">
        <v>42</v>
      </c>
      <c r="IH21" s="21">
        <v>10</v>
      </c>
      <c r="II21" s="21" t="s">
        <v>35</v>
      </c>
    </row>
    <row r="22" spans="1:243" s="20" customFormat="1" ht="105">
      <c r="A22" s="79">
        <v>6</v>
      </c>
      <c r="B22" s="80" t="s">
        <v>62</v>
      </c>
      <c r="C22" s="88" t="s">
        <v>92</v>
      </c>
      <c r="D22" s="82"/>
      <c r="E22" s="83"/>
      <c r="F22" s="34"/>
      <c r="G22" s="15"/>
      <c r="H22" s="15"/>
      <c r="I22" s="34"/>
      <c r="J22" s="16"/>
      <c r="K22" s="17"/>
      <c r="L22" s="17"/>
      <c r="M22" s="18"/>
      <c r="N22" s="19"/>
      <c r="O22" s="19"/>
      <c r="P22" s="35"/>
      <c r="Q22" s="19"/>
      <c r="R22" s="19"/>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c r="BB22" s="38"/>
      <c r="BC22" s="39"/>
      <c r="IE22" s="21">
        <v>1.01</v>
      </c>
      <c r="IF22" s="21" t="s">
        <v>37</v>
      </c>
      <c r="IG22" s="21" t="s">
        <v>33</v>
      </c>
      <c r="IH22" s="21">
        <v>123.223</v>
      </c>
      <c r="II22" s="21" t="s">
        <v>35</v>
      </c>
    </row>
    <row r="23" spans="1:243" s="20" customFormat="1" ht="28.5">
      <c r="A23" s="79">
        <v>6.1</v>
      </c>
      <c r="B23" s="80" t="s">
        <v>63</v>
      </c>
      <c r="C23" s="88" t="s">
        <v>93</v>
      </c>
      <c r="D23" s="81">
        <v>4</v>
      </c>
      <c r="E23" s="83" t="s">
        <v>84</v>
      </c>
      <c r="F23" s="57">
        <v>173.61</v>
      </c>
      <c r="G23" s="22"/>
      <c r="H23" s="22"/>
      <c r="I23" s="34" t="s">
        <v>36</v>
      </c>
      <c r="J23" s="16">
        <f t="shared" si="0"/>
        <v>1</v>
      </c>
      <c r="K23" s="17" t="s">
        <v>46</v>
      </c>
      <c r="L23" s="17" t="s">
        <v>6</v>
      </c>
      <c r="M23" s="41"/>
      <c r="N23" s="22"/>
      <c r="O23" s="22"/>
      <c r="P23" s="40"/>
      <c r="Q23" s="22"/>
      <c r="R23" s="22"/>
      <c r="S23" s="40"/>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8">
        <f t="shared" si="1"/>
        <v>694.44</v>
      </c>
      <c r="BB23" s="64">
        <f t="shared" si="2"/>
        <v>694.44</v>
      </c>
      <c r="BC23" s="39" t="str">
        <f t="shared" si="3"/>
        <v>INR  Six Hundred &amp; Ninety Four  and Paise Forty Four Only</v>
      </c>
      <c r="IE23" s="21">
        <v>1.02</v>
      </c>
      <c r="IF23" s="21" t="s">
        <v>38</v>
      </c>
      <c r="IG23" s="21" t="s">
        <v>39</v>
      </c>
      <c r="IH23" s="21">
        <v>213</v>
      </c>
      <c r="II23" s="21" t="s">
        <v>35</v>
      </c>
    </row>
    <row r="24" spans="1:243" s="20" customFormat="1" ht="28.5">
      <c r="A24" s="79">
        <v>6.2</v>
      </c>
      <c r="B24" s="80" t="s">
        <v>64</v>
      </c>
      <c r="C24" s="88" t="s">
        <v>94</v>
      </c>
      <c r="D24" s="81">
        <v>4</v>
      </c>
      <c r="E24" s="83" t="s">
        <v>84</v>
      </c>
      <c r="F24" s="57">
        <v>173.61</v>
      </c>
      <c r="G24" s="22"/>
      <c r="H24" s="22"/>
      <c r="I24" s="34" t="s">
        <v>36</v>
      </c>
      <c r="J24" s="16">
        <f t="shared" si="0"/>
        <v>1</v>
      </c>
      <c r="K24" s="17" t="s">
        <v>46</v>
      </c>
      <c r="L24" s="17" t="s">
        <v>6</v>
      </c>
      <c r="M24" s="41"/>
      <c r="N24" s="22"/>
      <c r="O24" s="22"/>
      <c r="P24" s="40"/>
      <c r="Q24" s="22"/>
      <c r="R24" s="22"/>
      <c r="S24" s="40"/>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8">
        <f t="shared" si="1"/>
        <v>694.44</v>
      </c>
      <c r="BB24" s="64">
        <f t="shared" si="2"/>
        <v>694.44</v>
      </c>
      <c r="BC24" s="39" t="str">
        <f t="shared" si="3"/>
        <v>INR  Six Hundred &amp; Ninety Four  and Paise Forty Four Only</v>
      </c>
      <c r="IE24" s="21">
        <v>2</v>
      </c>
      <c r="IF24" s="21" t="s">
        <v>32</v>
      </c>
      <c r="IG24" s="21" t="s">
        <v>40</v>
      </c>
      <c r="IH24" s="21">
        <v>10</v>
      </c>
      <c r="II24" s="21" t="s">
        <v>35</v>
      </c>
    </row>
    <row r="25" spans="1:243" s="20" customFormat="1" ht="105">
      <c r="A25" s="89">
        <v>7</v>
      </c>
      <c r="B25" s="90" t="s">
        <v>65</v>
      </c>
      <c r="C25" s="88" t="s">
        <v>95</v>
      </c>
      <c r="D25" s="82"/>
      <c r="E25" s="85"/>
      <c r="F25" s="34"/>
      <c r="G25" s="15"/>
      <c r="H25" s="15"/>
      <c r="I25" s="34"/>
      <c r="J25" s="16"/>
      <c r="K25" s="17"/>
      <c r="L25" s="17"/>
      <c r="M25" s="18"/>
      <c r="N25" s="19"/>
      <c r="O25" s="19"/>
      <c r="P25" s="35"/>
      <c r="Q25" s="19"/>
      <c r="R25" s="19"/>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c r="BB25" s="38"/>
      <c r="BC25" s="39"/>
      <c r="IE25" s="21">
        <v>1.02</v>
      </c>
      <c r="IF25" s="21" t="s">
        <v>38</v>
      </c>
      <c r="IG25" s="21" t="s">
        <v>39</v>
      </c>
      <c r="IH25" s="21">
        <v>213</v>
      </c>
      <c r="II25" s="21" t="s">
        <v>35</v>
      </c>
    </row>
    <row r="26" spans="1:243" s="20" customFormat="1" ht="28.5">
      <c r="A26" s="91">
        <v>7.1</v>
      </c>
      <c r="B26" s="92" t="s">
        <v>66</v>
      </c>
      <c r="C26" s="88" t="s">
        <v>96</v>
      </c>
      <c r="D26" s="81">
        <v>2</v>
      </c>
      <c r="E26" s="86" t="s">
        <v>85</v>
      </c>
      <c r="F26" s="57">
        <v>1543.18</v>
      </c>
      <c r="G26" s="22"/>
      <c r="H26" s="22"/>
      <c r="I26" s="34" t="s">
        <v>36</v>
      </c>
      <c r="J26" s="16">
        <f>IF(I26="Less(-)",-1,1)</f>
        <v>1</v>
      </c>
      <c r="K26" s="17" t="s">
        <v>46</v>
      </c>
      <c r="L26" s="17" t="s">
        <v>6</v>
      </c>
      <c r="M26" s="41"/>
      <c r="N26" s="22"/>
      <c r="O26" s="22"/>
      <c r="P26" s="40"/>
      <c r="Q26" s="22"/>
      <c r="R26" s="22"/>
      <c r="S26" s="40"/>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8">
        <f aca="true" t="shared" si="4" ref="BA25:BA34">total_amount_ba($B$2,$D$2,D26,F26,J26,K26,M26)</f>
        <v>3086.36</v>
      </c>
      <c r="BB26" s="64">
        <f aca="true" t="shared" si="5" ref="BB25:BB34">BA26+SUM(N26:AZ26)</f>
        <v>3086.36</v>
      </c>
      <c r="BC26" s="39" t="str">
        <f>SpellNumber(L26,BB26)</f>
        <v>INR  Three Thousand  &amp;Eighty Six  and Paise Thirty Six Only</v>
      </c>
      <c r="IE26" s="21">
        <v>2</v>
      </c>
      <c r="IF26" s="21" t="s">
        <v>32</v>
      </c>
      <c r="IG26" s="21" t="s">
        <v>40</v>
      </c>
      <c r="IH26" s="21">
        <v>10</v>
      </c>
      <c r="II26" s="21" t="s">
        <v>35</v>
      </c>
    </row>
    <row r="27" spans="1:243" s="20" customFormat="1" ht="60">
      <c r="A27" s="79">
        <v>8</v>
      </c>
      <c r="B27" s="80" t="s">
        <v>67</v>
      </c>
      <c r="C27" s="88" t="s">
        <v>97</v>
      </c>
      <c r="D27" s="81">
        <v>50</v>
      </c>
      <c r="E27" s="83" t="s">
        <v>83</v>
      </c>
      <c r="F27" s="57">
        <v>207.8</v>
      </c>
      <c r="G27" s="22"/>
      <c r="H27" s="22"/>
      <c r="I27" s="34" t="s">
        <v>36</v>
      </c>
      <c r="J27" s="16">
        <f>IF(I27="Less(-)",-1,1)</f>
        <v>1</v>
      </c>
      <c r="K27" s="17" t="s">
        <v>46</v>
      </c>
      <c r="L27" s="17" t="s">
        <v>6</v>
      </c>
      <c r="M27" s="41"/>
      <c r="N27" s="22"/>
      <c r="O27" s="22"/>
      <c r="P27" s="40"/>
      <c r="Q27" s="22"/>
      <c r="R27" s="22"/>
      <c r="S27" s="40"/>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8">
        <f t="shared" si="4"/>
        <v>10390</v>
      </c>
      <c r="BB27" s="64">
        <f t="shared" si="5"/>
        <v>10390</v>
      </c>
      <c r="BC27" s="39" t="str">
        <f aca="true" t="shared" si="6" ref="BC27:BC34">SpellNumber(L27,BB27)</f>
        <v>INR  Ten Thousand Three Hundred &amp; Ninety  Only</v>
      </c>
      <c r="IE27" s="21">
        <v>3</v>
      </c>
      <c r="IF27" s="21" t="s">
        <v>41</v>
      </c>
      <c r="IG27" s="21" t="s">
        <v>42</v>
      </c>
      <c r="IH27" s="21">
        <v>10</v>
      </c>
      <c r="II27" s="21" t="s">
        <v>35</v>
      </c>
    </row>
    <row r="28" spans="1:243" s="20" customFormat="1" ht="45">
      <c r="A28" s="79">
        <v>9</v>
      </c>
      <c r="B28" s="80" t="s">
        <v>68</v>
      </c>
      <c r="C28" s="88" t="s">
        <v>98</v>
      </c>
      <c r="D28" s="81">
        <v>4</v>
      </c>
      <c r="E28" s="83" t="s">
        <v>86</v>
      </c>
      <c r="F28" s="57">
        <v>163.96</v>
      </c>
      <c r="G28" s="22"/>
      <c r="H28" s="22"/>
      <c r="I28" s="34" t="s">
        <v>36</v>
      </c>
      <c r="J28" s="16">
        <f>IF(I28="Less(-)",-1,1)</f>
        <v>1</v>
      </c>
      <c r="K28" s="17" t="s">
        <v>46</v>
      </c>
      <c r="L28" s="17" t="s">
        <v>6</v>
      </c>
      <c r="M28" s="41"/>
      <c r="N28" s="22"/>
      <c r="O28" s="22"/>
      <c r="P28" s="40"/>
      <c r="Q28" s="22"/>
      <c r="R28" s="22"/>
      <c r="S28" s="40"/>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58">
        <f t="shared" si="4"/>
        <v>655.84</v>
      </c>
      <c r="BB28" s="64">
        <f t="shared" si="5"/>
        <v>655.84</v>
      </c>
      <c r="BC28" s="39" t="str">
        <f t="shared" si="6"/>
        <v>INR  Six Hundred &amp; Fifty Five  and Paise Eighty Four Only</v>
      </c>
      <c r="IE28" s="21">
        <v>1.01</v>
      </c>
      <c r="IF28" s="21" t="s">
        <v>37</v>
      </c>
      <c r="IG28" s="21" t="s">
        <v>33</v>
      </c>
      <c r="IH28" s="21">
        <v>123.223</v>
      </c>
      <c r="II28" s="21" t="s">
        <v>35</v>
      </c>
    </row>
    <row r="29" spans="1:243" s="20" customFormat="1" ht="60">
      <c r="A29" s="79">
        <v>10</v>
      </c>
      <c r="B29" s="80" t="s">
        <v>69</v>
      </c>
      <c r="C29" s="88" t="s">
        <v>99</v>
      </c>
      <c r="D29" s="82"/>
      <c r="E29" s="84"/>
      <c r="F29" s="34"/>
      <c r="G29" s="15"/>
      <c r="H29" s="15"/>
      <c r="I29" s="34"/>
      <c r="J29" s="16"/>
      <c r="K29" s="17"/>
      <c r="L29" s="17"/>
      <c r="M29" s="18"/>
      <c r="N29" s="19"/>
      <c r="O29" s="19"/>
      <c r="P29" s="35"/>
      <c r="Q29" s="19"/>
      <c r="R29" s="19"/>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c r="BB29" s="38"/>
      <c r="BC29" s="39"/>
      <c r="IE29" s="21">
        <v>1.02</v>
      </c>
      <c r="IF29" s="21" t="s">
        <v>38</v>
      </c>
      <c r="IG29" s="21" t="s">
        <v>39</v>
      </c>
      <c r="IH29" s="21">
        <v>213</v>
      </c>
      <c r="II29" s="21" t="s">
        <v>35</v>
      </c>
    </row>
    <row r="30" spans="1:243" s="20" customFormat="1" ht="28.5">
      <c r="A30" s="79">
        <v>10.1</v>
      </c>
      <c r="B30" s="80" t="s">
        <v>70</v>
      </c>
      <c r="C30" s="88" t="s">
        <v>100</v>
      </c>
      <c r="D30" s="81">
        <v>4</v>
      </c>
      <c r="E30" s="83" t="s">
        <v>86</v>
      </c>
      <c r="F30" s="57">
        <v>246.38</v>
      </c>
      <c r="G30" s="22"/>
      <c r="H30" s="22"/>
      <c r="I30" s="34" t="s">
        <v>36</v>
      </c>
      <c r="J30" s="16">
        <f>IF(I30="Less(-)",-1,1)</f>
        <v>1</v>
      </c>
      <c r="K30" s="17" t="s">
        <v>46</v>
      </c>
      <c r="L30" s="17" t="s">
        <v>6</v>
      </c>
      <c r="M30" s="41"/>
      <c r="N30" s="22"/>
      <c r="O30" s="22"/>
      <c r="P30" s="40"/>
      <c r="Q30" s="22"/>
      <c r="R30" s="22"/>
      <c r="S30" s="40"/>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8">
        <f t="shared" si="4"/>
        <v>985.52</v>
      </c>
      <c r="BB30" s="64">
        <f t="shared" si="5"/>
        <v>985.52</v>
      </c>
      <c r="BC30" s="39" t="str">
        <f t="shared" si="6"/>
        <v>INR  Nine Hundred &amp; Eighty Five  and Paise Fifty Two Only</v>
      </c>
      <c r="IE30" s="21">
        <v>2</v>
      </c>
      <c r="IF30" s="21" t="s">
        <v>32</v>
      </c>
      <c r="IG30" s="21" t="s">
        <v>40</v>
      </c>
      <c r="IH30" s="21">
        <v>10</v>
      </c>
      <c r="II30" s="21" t="s">
        <v>35</v>
      </c>
    </row>
    <row r="31" spans="1:243" s="20" customFormat="1" ht="45">
      <c r="A31" s="79">
        <v>11</v>
      </c>
      <c r="B31" s="80" t="s">
        <v>71</v>
      </c>
      <c r="C31" s="88" t="s">
        <v>101</v>
      </c>
      <c r="D31" s="81">
        <v>11</v>
      </c>
      <c r="E31" s="83" t="s">
        <v>86</v>
      </c>
      <c r="F31" s="57">
        <v>205.17</v>
      </c>
      <c r="G31" s="22"/>
      <c r="H31" s="22"/>
      <c r="I31" s="34" t="s">
        <v>36</v>
      </c>
      <c r="J31" s="16">
        <f>IF(I31="Less(-)",-1,1)</f>
        <v>1</v>
      </c>
      <c r="K31" s="17" t="s">
        <v>46</v>
      </c>
      <c r="L31" s="17" t="s">
        <v>6</v>
      </c>
      <c r="M31" s="41"/>
      <c r="N31" s="22"/>
      <c r="O31" s="22"/>
      <c r="P31" s="40"/>
      <c r="Q31" s="22"/>
      <c r="R31" s="22"/>
      <c r="S31" s="40"/>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8">
        <f t="shared" si="4"/>
        <v>2256.87</v>
      </c>
      <c r="BB31" s="64">
        <f t="shared" si="5"/>
        <v>2256.87</v>
      </c>
      <c r="BC31" s="39" t="str">
        <f t="shared" si="6"/>
        <v>INR  Two Thousand Two Hundred &amp; Fifty Six  and Paise Eighty Seven Only</v>
      </c>
      <c r="IE31" s="21">
        <v>3</v>
      </c>
      <c r="IF31" s="21" t="s">
        <v>41</v>
      </c>
      <c r="IG31" s="21" t="s">
        <v>42</v>
      </c>
      <c r="IH31" s="21">
        <v>10</v>
      </c>
      <c r="II31" s="21" t="s">
        <v>35</v>
      </c>
    </row>
    <row r="32" spans="1:243" s="20" customFormat="1" ht="90">
      <c r="A32" s="79">
        <v>12</v>
      </c>
      <c r="B32" s="80" t="s">
        <v>72</v>
      </c>
      <c r="C32" s="88" t="s">
        <v>102</v>
      </c>
      <c r="D32" s="81">
        <v>7</v>
      </c>
      <c r="E32" s="83" t="s">
        <v>86</v>
      </c>
      <c r="F32" s="57">
        <v>328.8</v>
      </c>
      <c r="G32" s="22"/>
      <c r="H32" s="22"/>
      <c r="I32" s="34" t="s">
        <v>36</v>
      </c>
      <c r="J32" s="16">
        <f>IF(I32="Less(-)",-1,1)</f>
        <v>1</v>
      </c>
      <c r="K32" s="17" t="s">
        <v>46</v>
      </c>
      <c r="L32" s="17" t="s">
        <v>6</v>
      </c>
      <c r="M32" s="41"/>
      <c r="N32" s="22"/>
      <c r="O32" s="22"/>
      <c r="P32" s="40"/>
      <c r="Q32" s="22"/>
      <c r="R32" s="22"/>
      <c r="S32" s="40"/>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58">
        <f t="shared" si="4"/>
        <v>2301.6</v>
      </c>
      <c r="BB32" s="64">
        <f t="shared" si="5"/>
        <v>2301.6</v>
      </c>
      <c r="BC32" s="39" t="str">
        <f t="shared" si="6"/>
        <v>INR  Two Thousand Three Hundred &amp; One  and Paise Sixty Only</v>
      </c>
      <c r="IE32" s="21">
        <v>1.01</v>
      </c>
      <c r="IF32" s="21" t="s">
        <v>37</v>
      </c>
      <c r="IG32" s="21" t="s">
        <v>33</v>
      </c>
      <c r="IH32" s="21">
        <v>123.223</v>
      </c>
      <c r="II32" s="21" t="s">
        <v>35</v>
      </c>
    </row>
    <row r="33" spans="1:243" s="20" customFormat="1" ht="60">
      <c r="A33" s="79">
        <v>13</v>
      </c>
      <c r="B33" s="80" t="s">
        <v>73</v>
      </c>
      <c r="C33" s="88" t="s">
        <v>103</v>
      </c>
      <c r="D33" s="81">
        <v>95</v>
      </c>
      <c r="E33" s="83" t="s">
        <v>83</v>
      </c>
      <c r="F33" s="57">
        <v>78.04</v>
      </c>
      <c r="G33" s="22"/>
      <c r="H33" s="22"/>
      <c r="I33" s="34" t="s">
        <v>36</v>
      </c>
      <c r="J33" s="16">
        <f>IF(I33="Less(-)",-1,1)</f>
        <v>1</v>
      </c>
      <c r="K33" s="17" t="s">
        <v>46</v>
      </c>
      <c r="L33" s="17" t="s">
        <v>6</v>
      </c>
      <c r="M33" s="41"/>
      <c r="N33" s="22"/>
      <c r="O33" s="22"/>
      <c r="P33" s="40"/>
      <c r="Q33" s="22"/>
      <c r="R33" s="22"/>
      <c r="S33" s="40"/>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8">
        <f t="shared" si="4"/>
        <v>7413.8</v>
      </c>
      <c r="BB33" s="64">
        <f t="shared" si="5"/>
        <v>7413.8</v>
      </c>
      <c r="BC33" s="39" t="str">
        <f t="shared" si="6"/>
        <v>INR  Seven Thousand Four Hundred &amp; Thirteen  and Paise Eighty Only</v>
      </c>
      <c r="IE33" s="21">
        <v>1.02</v>
      </c>
      <c r="IF33" s="21" t="s">
        <v>38</v>
      </c>
      <c r="IG33" s="21" t="s">
        <v>39</v>
      </c>
      <c r="IH33" s="21">
        <v>213</v>
      </c>
      <c r="II33" s="21" t="s">
        <v>35</v>
      </c>
    </row>
    <row r="34" spans="1:243" s="20" customFormat="1" ht="60">
      <c r="A34" s="79">
        <v>14</v>
      </c>
      <c r="B34" s="80" t="s">
        <v>74</v>
      </c>
      <c r="C34" s="88" t="s">
        <v>104</v>
      </c>
      <c r="D34" s="81">
        <v>120</v>
      </c>
      <c r="E34" s="83" t="s">
        <v>83</v>
      </c>
      <c r="F34" s="57">
        <v>94.7</v>
      </c>
      <c r="G34" s="22"/>
      <c r="H34" s="22"/>
      <c r="I34" s="34" t="s">
        <v>36</v>
      </c>
      <c r="J34" s="16">
        <f>IF(I34="Less(-)",-1,1)</f>
        <v>1</v>
      </c>
      <c r="K34" s="17" t="s">
        <v>46</v>
      </c>
      <c r="L34" s="17" t="s">
        <v>6</v>
      </c>
      <c r="M34" s="41"/>
      <c r="N34" s="22"/>
      <c r="O34" s="22"/>
      <c r="P34" s="40"/>
      <c r="Q34" s="22"/>
      <c r="R34" s="22"/>
      <c r="S34" s="40"/>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58">
        <f t="shared" si="4"/>
        <v>11364</v>
      </c>
      <c r="BB34" s="64">
        <f t="shared" si="5"/>
        <v>11364</v>
      </c>
      <c r="BC34" s="39" t="str">
        <f t="shared" si="6"/>
        <v>INR  Eleven Thousand Three Hundred &amp; Sixty Four  Only</v>
      </c>
      <c r="IE34" s="21">
        <v>2</v>
      </c>
      <c r="IF34" s="21" t="s">
        <v>32</v>
      </c>
      <c r="IG34" s="21" t="s">
        <v>40</v>
      </c>
      <c r="IH34" s="21">
        <v>10</v>
      </c>
      <c r="II34" s="21" t="s">
        <v>35</v>
      </c>
    </row>
    <row r="35" spans="1:243" s="20" customFormat="1" ht="210">
      <c r="A35" s="93">
        <v>15</v>
      </c>
      <c r="B35" s="94" t="s">
        <v>75</v>
      </c>
      <c r="C35" s="88" t="s">
        <v>105</v>
      </c>
      <c r="D35" s="81">
        <v>1</v>
      </c>
      <c r="E35" s="84" t="s">
        <v>86</v>
      </c>
      <c r="F35" s="57">
        <v>3282.77</v>
      </c>
      <c r="G35" s="22"/>
      <c r="H35" s="22"/>
      <c r="I35" s="34" t="s">
        <v>36</v>
      </c>
      <c r="J35" s="16">
        <f>IF(I35="Less(-)",-1,1)</f>
        <v>1</v>
      </c>
      <c r="K35" s="17" t="s">
        <v>46</v>
      </c>
      <c r="L35" s="17" t="s">
        <v>6</v>
      </c>
      <c r="M35" s="41"/>
      <c r="N35" s="22"/>
      <c r="O35" s="22"/>
      <c r="P35" s="40"/>
      <c r="Q35" s="22"/>
      <c r="R35" s="22"/>
      <c r="S35" s="40"/>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8">
        <f>total_amount_ba($B$2,$D$2,D35,F35,J35,K35,M35)</f>
        <v>3282.77</v>
      </c>
      <c r="BB35" s="64">
        <f>BA35+SUM(N35:AZ35)</f>
        <v>3282.77</v>
      </c>
      <c r="BC35" s="39" t="str">
        <f>SpellNumber(L35,BB35)</f>
        <v>INR  Three Thousand Two Hundred &amp; Eighty Two  and Paise Seventy Seven Only</v>
      </c>
      <c r="IE35" s="21">
        <v>1.02</v>
      </c>
      <c r="IF35" s="21" t="s">
        <v>38</v>
      </c>
      <c r="IG35" s="21" t="s">
        <v>39</v>
      </c>
      <c r="IH35" s="21">
        <v>213</v>
      </c>
      <c r="II35" s="21" t="s">
        <v>35</v>
      </c>
    </row>
    <row r="36" spans="1:243" s="20" customFormat="1" ht="165">
      <c r="A36" s="93">
        <v>16</v>
      </c>
      <c r="B36" s="94" t="s">
        <v>76</v>
      </c>
      <c r="C36" s="88" t="s">
        <v>106</v>
      </c>
      <c r="D36" s="81">
        <v>10</v>
      </c>
      <c r="E36" s="84" t="s">
        <v>86</v>
      </c>
      <c r="F36" s="57">
        <v>10322.57</v>
      </c>
      <c r="G36" s="22"/>
      <c r="H36" s="22"/>
      <c r="I36" s="34" t="s">
        <v>36</v>
      </c>
      <c r="J36" s="16">
        <f>IF(I36="Less(-)",-1,1)</f>
        <v>1</v>
      </c>
      <c r="K36" s="17" t="s">
        <v>46</v>
      </c>
      <c r="L36" s="17" t="s">
        <v>6</v>
      </c>
      <c r="M36" s="41"/>
      <c r="N36" s="22"/>
      <c r="O36" s="22"/>
      <c r="P36" s="40"/>
      <c r="Q36" s="22"/>
      <c r="R36" s="22"/>
      <c r="S36" s="40"/>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8">
        <f>total_amount_ba($B$2,$D$2,D36,F36,J36,K36,M36)</f>
        <v>103225.7</v>
      </c>
      <c r="BB36" s="64">
        <f>BA36+SUM(N36:AZ36)</f>
        <v>103225.7</v>
      </c>
      <c r="BC36" s="39" t="str">
        <f>SpellNumber(L36,BB36)</f>
        <v>INR  One Lakh Three Thousand Two Hundred &amp; Twenty Five  and Paise Seventy Only</v>
      </c>
      <c r="IE36" s="21">
        <v>2</v>
      </c>
      <c r="IF36" s="21" t="s">
        <v>32</v>
      </c>
      <c r="IG36" s="21" t="s">
        <v>40</v>
      </c>
      <c r="IH36" s="21">
        <v>10</v>
      </c>
      <c r="II36" s="21" t="s">
        <v>35</v>
      </c>
    </row>
    <row r="37" spans="1:243" s="20" customFormat="1" ht="75">
      <c r="A37" s="79">
        <v>17</v>
      </c>
      <c r="B37" s="80" t="s">
        <v>77</v>
      </c>
      <c r="C37" s="88" t="s">
        <v>107</v>
      </c>
      <c r="D37" s="82"/>
      <c r="E37" s="83"/>
      <c r="F37" s="34"/>
      <c r="G37" s="15"/>
      <c r="H37" s="15"/>
      <c r="I37" s="34"/>
      <c r="J37" s="16"/>
      <c r="K37" s="17"/>
      <c r="L37" s="17"/>
      <c r="M37" s="18"/>
      <c r="N37" s="19"/>
      <c r="O37" s="19"/>
      <c r="P37" s="35"/>
      <c r="Q37" s="19"/>
      <c r="R37" s="19"/>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7"/>
      <c r="BB37" s="38"/>
      <c r="BC37" s="39"/>
      <c r="IE37" s="21">
        <v>3</v>
      </c>
      <c r="IF37" s="21" t="s">
        <v>41</v>
      </c>
      <c r="IG37" s="21" t="s">
        <v>42</v>
      </c>
      <c r="IH37" s="21">
        <v>10</v>
      </c>
      <c r="II37" s="21" t="s">
        <v>35</v>
      </c>
    </row>
    <row r="38" spans="1:243" s="20" customFormat="1" ht="28.5">
      <c r="A38" s="79">
        <v>17.1</v>
      </c>
      <c r="B38" s="80" t="s">
        <v>78</v>
      </c>
      <c r="C38" s="88" t="s">
        <v>108</v>
      </c>
      <c r="D38" s="81">
        <v>20</v>
      </c>
      <c r="E38" s="83" t="s">
        <v>87</v>
      </c>
      <c r="F38" s="57">
        <v>85.93</v>
      </c>
      <c r="G38" s="22"/>
      <c r="H38" s="22"/>
      <c r="I38" s="34" t="s">
        <v>36</v>
      </c>
      <c r="J38" s="16">
        <f>IF(I38="Less(-)",-1,1)</f>
        <v>1</v>
      </c>
      <c r="K38" s="17" t="s">
        <v>46</v>
      </c>
      <c r="L38" s="17" t="s">
        <v>6</v>
      </c>
      <c r="M38" s="41"/>
      <c r="N38" s="22"/>
      <c r="O38" s="22"/>
      <c r="P38" s="40"/>
      <c r="Q38" s="22"/>
      <c r="R38" s="22"/>
      <c r="S38" s="40"/>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58">
        <f>total_amount_ba($B$2,$D$2,D38,F38,J38,K38,M38)</f>
        <v>1718.6</v>
      </c>
      <c r="BB38" s="64">
        <f>BA38+SUM(N38:AZ38)</f>
        <v>1718.6</v>
      </c>
      <c r="BC38" s="39" t="str">
        <f>SpellNumber(L38,BB38)</f>
        <v>INR  One Thousand Seven Hundred &amp; Eighteen  and Paise Sixty Only</v>
      </c>
      <c r="IE38" s="21">
        <v>1.01</v>
      </c>
      <c r="IF38" s="21" t="s">
        <v>37</v>
      </c>
      <c r="IG38" s="21" t="s">
        <v>33</v>
      </c>
      <c r="IH38" s="21">
        <v>123.223</v>
      </c>
      <c r="II38" s="21" t="s">
        <v>35</v>
      </c>
    </row>
    <row r="39" spans="1:243" s="20" customFormat="1" ht="174" customHeight="1">
      <c r="A39" s="79">
        <v>18</v>
      </c>
      <c r="B39" s="80" t="s">
        <v>79</v>
      </c>
      <c r="C39" s="88" t="s">
        <v>109</v>
      </c>
      <c r="D39" s="81">
        <v>7</v>
      </c>
      <c r="E39" s="83" t="s">
        <v>86</v>
      </c>
      <c r="F39" s="57">
        <v>1422.18</v>
      </c>
      <c r="G39" s="22"/>
      <c r="H39" s="22"/>
      <c r="I39" s="34" t="s">
        <v>36</v>
      </c>
      <c r="J39" s="16">
        <f>IF(I39="Less(-)",-1,1)</f>
        <v>1</v>
      </c>
      <c r="K39" s="17" t="s">
        <v>46</v>
      </c>
      <c r="L39" s="17" t="s">
        <v>6</v>
      </c>
      <c r="M39" s="41"/>
      <c r="N39" s="22"/>
      <c r="O39" s="22"/>
      <c r="P39" s="40"/>
      <c r="Q39" s="22"/>
      <c r="R39" s="22"/>
      <c r="S39" s="40"/>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42"/>
      <c r="AV39" s="36"/>
      <c r="AW39" s="36"/>
      <c r="AX39" s="36"/>
      <c r="AY39" s="36"/>
      <c r="AZ39" s="36"/>
      <c r="BA39" s="58">
        <f>total_amount_ba($B$2,$D$2,D39,F39,J39,K39,M39)</f>
        <v>9955.26</v>
      </c>
      <c r="BB39" s="64">
        <f>BA39+SUM(N39:AZ39)</f>
        <v>9955.26</v>
      </c>
      <c r="BC39" s="39" t="str">
        <f>SpellNumber(L39,BB39)</f>
        <v>INR  Nine Thousand Nine Hundred &amp; Fifty Five  and Paise Twenty Six Only</v>
      </c>
      <c r="IE39" s="21">
        <v>1.02</v>
      </c>
      <c r="IF39" s="21" t="s">
        <v>38</v>
      </c>
      <c r="IG39" s="21" t="s">
        <v>39</v>
      </c>
      <c r="IH39" s="21">
        <v>213</v>
      </c>
      <c r="II39" s="21" t="s">
        <v>35</v>
      </c>
    </row>
    <row r="40" spans="1:243" s="20" customFormat="1" ht="34.5" customHeight="1">
      <c r="A40" s="43" t="s">
        <v>44</v>
      </c>
      <c r="B40" s="44"/>
      <c r="C40" s="45"/>
      <c r="D40" s="46"/>
      <c r="E40" s="46"/>
      <c r="F40" s="46"/>
      <c r="G40" s="46"/>
      <c r="H40" s="47"/>
      <c r="I40" s="47"/>
      <c r="J40" s="47"/>
      <c r="K40" s="47"/>
      <c r="L40" s="48"/>
      <c r="BA40" s="59">
        <f>SUM(BA13:BA39)</f>
        <v>210243.65</v>
      </c>
      <c r="BB40" s="63">
        <f>SUM(BB13:BB39)</f>
        <v>210243.65</v>
      </c>
      <c r="BC40" s="39" t="str">
        <f>SpellNumber($E$2,BB40)</f>
        <v>INR  Two Lakh Ten Thousand Two Hundred &amp; Forty Three  and Paise Sixty Five Only</v>
      </c>
      <c r="IE40" s="21">
        <v>4</v>
      </c>
      <c r="IF40" s="21" t="s">
        <v>38</v>
      </c>
      <c r="IG40" s="21" t="s">
        <v>43</v>
      </c>
      <c r="IH40" s="21">
        <v>10</v>
      </c>
      <c r="II40" s="21" t="s">
        <v>35</v>
      </c>
    </row>
    <row r="41" spans="1:243" s="25" customFormat="1" ht="33.75" customHeight="1">
      <c r="A41" s="44" t="s">
        <v>48</v>
      </c>
      <c r="B41" s="49"/>
      <c r="C41" s="23"/>
      <c r="D41" s="50"/>
      <c r="E41" s="51" t="s">
        <v>54</v>
      </c>
      <c r="F41" s="61"/>
      <c r="G41" s="52"/>
      <c r="H41" s="24"/>
      <c r="I41" s="24"/>
      <c r="J41" s="24"/>
      <c r="K41" s="53"/>
      <c r="L41" s="54"/>
      <c r="M41" s="55"/>
      <c r="O41" s="20"/>
      <c r="P41" s="20"/>
      <c r="Q41" s="20"/>
      <c r="R41" s="20"/>
      <c r="S41" s="20"/>
      <c r="BA41" s="60">
        <f>IF(ISBLANK(F41),0,IF(E41="Excess (+)",ROUND(BA40+(BA40*F41),2),IF(E41="Less (-)",ROUND(BA40+(BA40*F41*(-1)),2),IF(E41="At Par",BA40,0))))</f>
        <v>0</v>
      </c>
      <c r="BB41" s="62">
        <f>ROUND(BA41,0)</f>
        <v>0</v>
      </c>
      <c r="BC41" s="39" t="str">
        <f>SpellNumber($E$2,BA41)</f>
        <v>INR Zero Only</v>
      </c>
      <c r="IE41" s="26"/>
      <c r="IF41" s="26"/>
      <c r="IG41" s="26"/>
      <c r="IH41" s="26"/>
      <c r="II41" s="26"/>
    </row>
    <row r="42" spans="1:243" s="25" customFormat="1" ht="41.25" customHeight="1">
      <c r="A42" s="43" t="s">
        <v>47</v>
      </c>
      <c r="B42" s="43"/>
      <c r="C42" s="69" t="str">
        <f>SpellNumber($E$2,BA41)</f>
        <v>INR Zero Only</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1"/>
      <c r="IE42" s="26"/>
      <c r="IF42" s="26"/>
      <c r="IG42" s="26"/>
      <c r="IH42" s="26"/>
      <c r="II42" s="26"/>
    </row>
    <row r="43" spans="3:243" s="12" customFormat="1" ht="15">
      <c r="C43" s="27"/>
      <c r="D43" s="27"/>
      <c r="E43" s="27"/>
      <c r="F43" s="27"/>
      <c r="G43" s="27"/>
      <c r="H43" s="27"/>
      <c r="I43" s="27"/>
      <c r="J43" s="27"/>
      <c r="K43" s="27"/>
      <c r="L43" s="27"/>
      <c r="M43" s="27"/>
      <c r="O43" s="27"/>
      <c r="BA43" s="27"/>
      <c r="BC43" s="27"/>
      <c r="IE43" s="13"/>
      <c r="IF43" s="13"/>
      <c r="IG43" s="13"/>
      <c r="IH43" s="13"/>
      <c r="II43" s="13"/>
    </row>
  </sheetData>
  <sheetProtection password="EEC8" sheet="1" selectLockedCells="1"/>
  <mergeCells count="8">
    <mergeCell ref="A9:BC9"/>
    <mergeCell ref="C42:BC42"/>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list" allowBlank="1" showInputMessage="1" showErrorMessage="1" sqref="L37 L38 L13 L14 L15 L16 L17 L18 L19 L20 L21 L22 L23 L24 L25 L26 L27 L28 L29 L30 L31 L32 L33 L34 L35 L36 L3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9 F13:F39">
      <formula1>0</formula1>
      <formula2>999999999999999</formula2>
    </dataValidation>
    <dataValidation allowBlank="1" showInputMessage="1" showErrorMessage="1" promptTitle="Units" prompt="Please enter Units in text" sqref="E13:E39"/>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M24 M26:M28 M30:M36 M38:M39 M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allowBlank="1" showInputMessage="1" showErrorMessage="1" promptTitle="Itemcode/Make" prompt="Please enter text" sqref="C13:C39"/>
    <dataValidation allowBlank="1" showInputMessage="1" showErrorMessage="1" promptTitle="Item Description" prompt="Please enter Item Description in text" sqref="B39 B29:B34 B19:B24"/>
    <dataValidation type="decimal" allowBlank="1" showInputMessage="1" showErrorMessage="1" errorTitle="Invalid Entry" error="Only Numeric Values are allowed. " sqref="A13:A3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sqref="I13:I39">
      <formula1>"Excess(+), Less(-)"</formula1>
    </dataValidation>
    <dataValidation allowBlank="1" showInputMessage="1" showErrorMessage="1" promptTitle="Addition / Deduction" prompt="Please Choose the correct One" sqref="J13:J39"/>
    <dataValidation type="list" allowBlank="1" showInputMessage="1" showErrorMessage="1" sqref="C2">
      <formula1>"Normal, SingleWindow, Alternate"</formula1>
    </dataValidation>
    <dataValidation type="list" allowBlank="1" showInputMessage="1" showErrorMessage="1" sqref="K13:K39">
      <formula1>"Partial Conversion, Full Conversion"</formula1>
    </dataValidation>
    <dataValidation type="list" allowBlank="1" showInputMessage="1" showErrorMessage="1" sqref="E41">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2021-12-06T10:06:50Z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