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<sst xmlns="http://schemas.openxmlformats.org/spreadsheetml/2006/main" count="393" uniqueCount="128">
  <si>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</si>
  <si>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</si>
  <si>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</si>
  <si>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</si>
  <si>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</si>
  <si>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</si>
  <si>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</si>
  <si>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</si>
  <si>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</si>
  <si>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</si>
  <si>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</si>
  <si>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</si>
  <si>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</si>
  <si>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</si>
  <si>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</si>
  <si>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</si>
  <si>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</si>
  <si>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</si>
  <si>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</si>
  <si>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</si>
  <si>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</si>
  <si>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</si>
  <si>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</si>
  <si>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</si>
  <si>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</si>
  <si>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</si>
  <si>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</si>
  <si>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</si>
  <si>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</si>
  <si>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</si>
  <si>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</si>
  <si>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</si>
  <si>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</si>
  <si>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</si>
  <si>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</si>
  <si>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</si>
  <si>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</si>
  <si>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</si>
  <si>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</si>
  <si>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</si>
  <si>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</si>
  <si>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</si>
  <si>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</si>
  <si>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</si>
  <si>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</si>
  <si>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</si>
  <si>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</si>
  <si>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</si>
  <si>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</si>
  <si>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</si>
  <si>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</si>
  <si>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</si>
  <si>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</si>
  <si>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</si>
  <si>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drawing following sizes of FRLS PVC insulated copper conductor, single core cable in the existing surface/ recessed steel/ PVC conduit/ PVC truncking as required.</t>
  </si>
  <si>
    <t>3 x 4 sq. mm</t>
  </si>
  <si>
    <t>3 x 10 sq. mm</t>
  </si>
  <si>
    <t>3 x 16 sq. mm</t>
  </si>
  <si>
    <t>Supplying and fixing copper tube/ reducer/ lug terminals suitable for following size of conductor.</t>
  </si>
  <si>
    <t>6/ 10/ 16 Sq mm</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</si>
  <si>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</si>
  <si>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08 way, Double door</t>
  </si>
  <si>
    <t>12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</si>
  <si>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</si>
  <si>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</si>
  <si>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t>Double pole</t>
  </si>
  <si>
    <t>Supplying and fixing of 63 amp rating, 'C' Curve Double pole, 240/415 V, 10kA MCB in the existing MCB DB complete with connections, testing and commissioning etc. as required.</t>
  </si>
  <si>
    <t>Supplying and fixing DP sheet steel enclosure on surface/ recess along with 25/32/40/63 A 240 V "C" curve DP MCB complete with connections, testing and commissioning etc. as required.</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</si>
  <si>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</si>
  <si>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 xml:space="preserve">40 Amp </t>
  </si>
  <si>
    <t xml:space="preserve">Providing and fixing DLP plastic trunking of size 105 mm x 50 mm without cover on surface as reqd. </t>
  </si>
  <si>
    <t>DLP Trunking</t>
  </si>
  <si>
    <t>Flexible cover 85 mm</t>
  </si>
  <si>
    <t xml:space="preserve">End cap </t>
  </si>
  <si>
    <t>Internal angle.</t>
  </si>
  <si>
    <t>External angle</t>
  </si>
  <si>
    <t xml:space="preserve">Flat angle </t>
  </si>
  <si>
    <t>cover joint</t>
  </si>
  <si>
    <t>Base joint</t>
  </si>
  <si>
    <t>6/8 Modules clip on frame  with finishing plate for 85 mm cover</t>
  </si>
  <si>
    <t xml:space="preserve">Modular 6/10 amps switch on the existing modular plate &amp; switch box / channel including connection. </t>
  </si>
  <si>
    <t xml:space="preserve">Modular 5/6 amps socket on the existing moudular plate &amp; switch box including connection. </t>
  </si>
  <si>
    <t xml:space="preserve">Modular 16A/20 amps switch on the existing modular plate &amp; switch box / channel including connection. </t>
  </si>
  <si>
    <t xml:space="preserve">Modular 6/16 amps multi socket on the existing moudular plate &amp; switch box including connection. </t>
  </si>
  <si>
    <t>Supplying, installation DLP mini- trunking 32mm x 20mm and accessories white-system with independent cover- without central partion etc. as reqd.</t>
  </si>
  <si>
    <t>Mini- trunking</t>
  </si>
  <si>
    <t>End cap left or right</t>
  </si>
  <si>
    <t>Internal/ external angle</t>
  </si>
  <si>
    <t>Flat junction</t>
  </si>
  <si>
    <t>Mtr.</t>
  </si>
  <si>
    <t>Each</t>
  </si>
  <si>
    <t>Each.</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</si>
  <si>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</si>
  <si>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</si>
  <si>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</si>
  <si>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</si>
  <si>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</si>
  <si>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</si>
  <si>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</si>
  <si>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</si>
  <si>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</si>
  <si>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</si>
  <si>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</si>
  <si>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</si>
  <si>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</si>
  <si>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</si>
  <si>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</si>
  <si>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</si>
  <si>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</si>
  <si>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</si>
  <si>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</si>
  <si>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</si>
  <si>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</si>
  <si>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</si>
  <si>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</si>
  <si>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</si>
  <si>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</si>
  <si>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</si>
  <si>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</si>
  <si>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</si>
  <si>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</si>
  <si>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</si>
  <si>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</si>
  <si>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</si>
  <si>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</si>
  <si>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Name of Work: Providing &amp; fixing of power point from UPS supply to UG, PG section, OARS, TPC, JR &amp; DOAA rooms in Academic affairs building( I Floor) with allied electrical work at IIT Kanpur</t>
  </si>
  <si>
    <t>Contract No:   106/IWD/ED/838   Dated: 11.03.2022</t>
  </si>
  <si>
    <t>Tender Inviting Authority: Executive Engineer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</si>
</sst>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2"/>
      <color indexed="8"/>
      <name val="Calibri"/>
      <family val="2"/>
    </font>
    <font>
      <sz val="12"/>
      <name val="Arial Narrow"/>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2"/>
      <color theme="1"/>
      <name val="Arial Narrow"/>
      <family val="2"/>
    </font>
    <font>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hair"/>
      <right style="hair"/>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11" xfId="0" applyFont="1" applyFill="1" applyBorder="1" applyAlignment="1">
      <alignment horizontal="center" vertical="top"/>
    </xf>
    <xf numFmtId="0" fontId="45" fillId="0" borderId="11" xfId="0" applyFont="1" applyFill="1" applyBorder="1" applyAlignment="1">
      <alignment horizontal="justify" vertical="top" wrapText="1"/>
    </xf>
    <xf numFmtId="0" fontId="78" fillId="0" borderId="11" xfId="0" applyFont="1" applyFill="1" applyBorder="1" applyAlignment="1">
      <alignment horizontal="center" vertical="top"/>
    </xf>
    <xf numFmtId="0" fontId="47" fillId="0" borderId="11" xfId="0" applyFont="1" applyFill="1" applyBorder="1" applyAlignment="1">
      <alignment horizontal="center" vertical="top" wrapText="1"/>
    </xf>
    <xf numFmtId="0" fontId="45" fillId="0" borderId="22" xfId="0" applyFont="1" applyFill="1" applyBorder="1" applyAlignment="1">
      <alignment horizontal="justify" vertical="top" wrapText="1"/>
    </xf>
    <xf numFmtId="0" fontId="47" fillId="0" borderId="11" xfId="0" applyFont="1" applyFill="1" applyBorder="1" applyAlignment="1">
      <alignment horizontal="justify" vertical="top"/>
    </xf>
    <xf numFmtId="0" fontId="47" fillId="0" borderId="11" xfId="0" applyFont="1" applyFill="1" applyBorder="1" applyAlignment="1">
      <alignment horizontal="left"/>
    </xf>
    <xf numFmtId="0" fontId="47" fillId="0" borderId="11" xfId="0" applyFont="1" applyFill="1" applyBorder="1" applyAlignment="1">
      <alignment horizontal="left" wrapText="1"/>
    </xf>
    <xf numFmtId="2" fontId="47" fillId="0" borderId="11" xfId="0" applyNumberFormat="1" applyFont="1" applyFill="1" applyBorder="1" applyAlignment="1">
      <alignment horizontal="center" vertical="top" wrapText="1"/>
    </xf>
    <xf numFmtId="0" fontId="77" fillId="0" borderId="11" xfId="0" applyFont="1" applyFill="1" applyBorder="1" applyAlignment="1">
      <alignment horizontal="justify" vertical="top" wrapText="1"/>
    </xf>
    <xf numFmtId="2" fontId="45" fillId="0" borderId="11" xfId="0" applyNumberFormat="1" applyFont="1" applyFill="1" applyBorder="1" applyAlignment="1">
      <alignment horizontal="center" vertical="top" wrapText="1"/>
    </xf>
    <xf numFmtId="0" fontId="45" fillId="0" borderId="11" xfId="0" applyFont="1" applyFill="1" applyBorder="1" applyAlignment="1">
      <alignment horizontal="center" vertical="top" wrapText="1"/>
    </xf>
    <xf numFmtId="2" fontId="78" fillId="0" borderId="11" xfId="0" applyNumberFormat="1" applyFont="1" applyFill="1" applyBorder="1" applyAlignment="1">
      <alignment horizontal="center" vertical="top"/>
    </xf>
    <xf numFmtId="2" fontId="47" fillId="0" borderId="11" xfId="0" applyNumberFormat="1"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zoomScale="75" zoomScaleNormal="75"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16.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5" t="s">
        <v>127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125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126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31" t="s">
        <v>50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75">
      <c r="A13" s="81">
        <v>1</v>
      </c>
      <c r="B13" s="82" t="s">
        <v>54</v>
      </c>
      <c r="C13" s="34" t="s">
        <v>92</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1.01</v>
      </c>
      <c r="IF13" s="22" t="s">
        <v>36</v>
      </c>
      <c r="IG13" s="22" t="s">
        <v>33</v>
      </c>
      <c r="IH13" s="22">
        <v>123.223</v>
      </c>
      <c r="II13" s="22" t="s">
        <v>34</v>
      </c>
    </row>
    <row r="14" spans="1:243" s="21" customFormat="1" ht="28.5">
      <c r="A14" s="81">
        <v>1.1</v>
      </c>
      <c r="B14" s="82" t="s">
        <v>55</v>
      </c>
      <c r="C14" s="34" t="s">
        <v>38</v>
      </c>
      <c r="D14" s="91">
        <v>350</v>
      </c>
      <c r="E14" s="92" t="s">
        <v>89</v>
      </c>
      <c r="F14" s="93">
        <v>102.59</v>
      </c>
      <c r="G14" s="23"/>
      <c r="H14" s="23"/>
      <c r="I14" s="36" t="s">
        <v>35</v>
      </c>
      <c r="J14" s="17">
        <f>IF(I14="Less(-)",-1,1)</f>
        <v>1</v>
      </c>
      <c r="K14" s="18" t="s">
        <v>45</v>
      </c>
      <c r="L14" s="18" t="s">
        <v>6</v>
      </c>
      <c r="M14" s="43"/>
      <c r="N14" s="23"/>
      <c r="O14" s="23"/>
      <c r="P14" s="42"/>
      <c r="Q14" s="23"/>
      <c r="R14" s="23"/>
      <c r="S14" s="42"/>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 aca="true" t="shared" si="0" ref="BA14:BA23">total_amount_ba($B$2,$D$2,D14,F14,J14,K14,M14)</f>
        <v>35906.5</v>
      </c>
      <c r="BB14" s="66">
        <f aca="true" t="shared" si="1" ref="BB14:BB26">BA14+SUM(N14:AZ14)</f>
        <v>35906.5</v>
      </c>
      <c r="BC14" s="41" t="str">
        <f>SpellNumber(L14,BB14)</f>
        <v>INR  Thirty Five Thousand Nine Hundred &amp; Six  and Paise Fifty Only</v>
      </c>
      <c r="IE14" s="22">
        <v>1.02</v>
      </c>
      <c r="IF14" s="22" t="s">
        <v>37</v>
      </c>
      <c r="IG14" s="22" t="s">
        <v>38</v>
      </c>
      <c r="IH14" s="22">
        <v>213</v>
      </c>
      <c r="II14" s="22" t="s">
        <v>34</v>
      </c>
    </row>
    <row r="15" spans="1:243" s="21" customFormat="1" ht="15.75">
      <c r="A15" s="81">
        <v>1.2</v>
      </c>
      <c r="B15" s="82" t="s">
        <v>56</v>
      </c>
      <c r="C15" s="34" t="s">
        <v>39</v>
      </c>
      <c r="D15" s="91">
        <v>100</v>
      </c>
      <c r="E15" s="92" t="s">
        <v>89</v>
      </c>
      <c r="F15" s="93">
        <v>390.18</v>
      </c>
      <c r="G15" s="23"/>
      <c r="H15" s="23"/>
      <c r="I15" s="36" t="s">
        <v>35</v>
      </c>
      <c r="J15" s="17">
        <f>IF(I15="Less(-)",-1,1)</f>
        <v>1</v>
      </c>
      <c r="K15" s="18" t="s">
        <v>45</v>
      </c>
      <c r="L15" s="18" t="s">
        <v>6</v>
      </c>
      <c r="M15" s="43"/>
      <c r="N15" s="23"/>
      <c r="O15" s="23"/>
      <c r="P15" s="42"/>
      <c r="Q15" s="23"/>
      <c r="R15" s="23"/>
      <c r="S15" s="42"/>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 t="shared" si="0"/>
        <v>39018</v>
      </c>
      <c r="BB15" s="66">
        <f t="shared" si="1"/>
        <v>39018</v>
      </c>
      <c r="BC15" s="41" t="str">
        <f>SpellNumber(L15,BB15)</f>
        <v>INR  Thirty Nine Thousand  &amp;Eighteen  Only</v>
      </c>
      <c r="IE15" s="22">
        <v>2</v>
      </c>
      <c r="IF15" s="22" t="s">
        <v>32</v>
      </c>
      <c r="IG15" s="22" t="s">
        <v>39</v>
      </c>
      <c r="IH15" s="22">
        <v>10</v>
      </c>
      <c r="II15" s="22" t="s">
        <v>34</v>
      </c>
    </row>
    <row r="16" spans="1:243" s="21" customFormat="1" ht="28.5">
      <c r="A16" s="81">
        <v>1.3</v>
      </c>
      <c r="B16" s="82" t="s">
        <v>57</v>
      </c>
      <c r="C16" s="34" t="s">
        <v>41</v>
      </c>
      <c r="D16" s="91">
        <v>20</v>
      </c>
      <c r="E16" s="92" t="s">
        <v>89</v>
      </c>
      <c r="F16" s="93">
        <v>596.23</v>
      </c>
      <c r="G16" s="23"/>
      <c r="H16" s="23"/>
      <c r="I16" s="36" t="s">
        <v>35</v>
      </c>
      <c r="J16" s="17">
        <f>IF(I16="Less(-)",-1,1)</f>
        <v>1</v>
      </c>
      <c r="K16" s="18" t="s">
        <v>45</v>
      </c>
      <c r="L16" s="18" t="s">
        <v>6</v>
      </c>
      <c r="M16" s="43"/>
      <c r="N16" s="23"/>
      <c r="O16" s="23"/>
      <c r="P16" s="42"/>
      <c r="Q16" s="23"/>
      <c r="R16" s="23"/>
      <c r="S16" s="4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 t="shared" si="0"/>
        <v>11924.6</v>
      </c>
      <c r="BB16" s="66">
        <f t="shared" si="1"/>
        <v>11924.6</v>
      </c>
      <c r="BC16" s="41" t="str">
        <f aca="true" t="shared" si="2" ref="BC16:BC26">SpellNumber(L16,BB16)</f>
        <v>INR  Eleven Thousand Nine Hundred &amp; Twenty Four  and Paise Sixty Only</v>
      </c>
      <c r="IE16" s="22">
        <v>3</v>
      </c>
      <c r="IF16" s="22" t="s">
        <v>40</v>
      </c>
      <c r="IG16" s="22" t="s">
        <v>41</v>
      </c>
      <c r="IH16" s="22">
        <v>10</v>
      </c>
      <c r="II16" s="22" t="s">
        <v>34</v>
      </c>
    </row>
    <row r="17" spans="1:243" s="21" customFormat="1" ht="47.25">
      <c r="A17" s="81">
        <v>2</v>
      </c>
      <c r="B17" s="82" t="s">
        <v>58</v>
      </c>
      <c r="C17" s="34" t="s">
        <v>93</v>
      </c>
      <c r="D17" s="35"/>
      <c r="E17" s="15"/>
      <c r="F17" s="36"/>
      <c r="G17" s="16"/>
      <c r="H17" s="16"/>
      <c r="I17" s="36"/>
      <c r="J17" s="17"/>
      <c r="K17" s="18"/>
      <c r="L17" s="18"/>
      <c r="M17" s="19"/>
      <c r="N17" s="20"/>
      <c r="O17" s="20"/>
      <c r="P17" s="37"/>
      <c r="Q17" s="20"/>
      <c r="R17" s="20"/>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2">
        <v>1.01</v>
      </c>
      <c r="IF17" s="22" t="s">
        <v>36</v>
      </c>
      <c r="IG17" s="22" t="s">
        <v>33</v>
      </c>
      <c r="IH17" s="22">
        <v>123.223</v>
      </c>
      <c r="II17" s="22" t="s">
        <v>34</v>
      </c>
    </row>
    <row r="18" spans="1:243" s="21" customFormat="1" ht="15.75">
      <c r="A18" s="81">
        <v>2.1</v>
      </c>
      <c r="B18" s="82" t="s">
        <v>59</v>
      </c>
      <c r="C18" s="34" t="s">
        <v>94</v>
      </c>
      <c r="D18" s="91">
        <v>40</v>
      </c>
      <c r="E18" s="92" t="s">
        <v>90</v>
      </c>
      <c r="F18" s="93">
        <v>26.3</v>
      </c>
      <c r="G18" s="23"/>
      <c r="H18" s="23"/>
      <c r="I18" s="36" t="s">
        <v>35</v>
      </c>
      <c r="J18" s="17">
        <f>IF(I18="Less(-)",-1,1)</f>
        <v>1</v>
      </c>
      <c r="K18" s="18" t="s">
        <v>45</v>
      </c>
      <c r="L18" s="18" t="s">
        <v>6</v>
      </c>
      <c r="M18" s="43"/>
      <c r="N18" s="23"/>
      <c r="O18" s="23"/>
      <c r="P18" s="42"/>
      <c r="Q18" s="23"/>
      <c r="R18" s="23"/>
      <c r="S18" s="42"/>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4"/>
      <c r="AV18" s="38"/>
      <c r="AW18" s="38"/>
      <c r="AX18" s="38"/>
      <c r="AY18" s="38"/>
      <c r="AZ18" s="38"/>
      <c r="BA18" s="60">
        <f t="shared" si="0"/>
        <v>1052</v>
      </c>
      <c r="BB18" s="66">
        <f t="shared" si="1"/>
        <v>1052</v>
      </c>
      <c r="BC18" s="41" t="str">
        <f t="shared" si="2"/>
        <v>INR  One Thousand  &amp;Fifty Two  Only</v>
      </c>
      <c r="IE18" s="22">
        <v>1.02</v>
      </c>
      <c r="IF18" s="22" t="s">
        <v>37</v>
      </c>
      <c r="IG18" s="22" t="s">
        <v>38</v>
      </c>
      <c r="IH18" s="22">
        <v>213</v>
      </c>
      <c r="II18" s="22" t="s">
        <v>34</v>
      </c>
    </row>
    <row r="19" spans="1:243" s="21" customFormat="1" ht="141.75">
      <c r="A19" s="81">
        <v>3</v>
      </c>
      <c r="B19" s="82" t="s">
        <v>60</v>
      </c>
      <c r="C19" s="34" t="s">
        <v>95</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2</v>
      </c>
      <c r="IF19" s="22" t="s">
        <v>32</v>
      </c>
      <c r="IG19" s="22" t="s">
        <v>39</v>
      </c>
      <c r="IH19" s="22">
        <v>10</v>
      </c>
      <c r="II19" s="22" t="s">
        <v>34</v>
      </c>
    </row>
    <row r="20" spans="1:243" s="21" customFormat="1" ht="28.5">
      <c r="A20" s="81">
        <v>3.1</v>
      </c>
      <c r="B20" s="82" t="s">
        <v>61</v>
      </c>
      <c r="C20" s="34" t="s">
        <v>96</v>
      </c>
      <c r="D20" s="91">
        <v>2</v>
      </c>
      <c r="E20" s="92" t="s">
        <v>90</v>
      </c>
      <c r="F20" s="93">
        <v>1543.18</v>
      </c>
      <c r="G20" s="23"/>
      <c r="H20" s="23"/>
      <c r="I20" s="36" t="s">
        <v>35</v>
      </c>
      <c r="J20" s="17">
        <f>IF(I20="Less(-)",-1,1)</f>
        <v>1</v>
      </c>
      <c r="K20" s="18" t="s">
        <v>45</v>
      </c>
      <c r="L20" s="18" t="s">
        <v>6</v>
      </c>
      <c r="M20" s="43"/>
      <c r="N20" s="23"/>
      <c r="O20" s="23"/>
      <c r="P20" s="42"/>
      <c r="Q20" s="23"/>
      <c r="R20" s="23"/>
      <c r="S20" s="42"/>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 t="shared" si="0"/>
        <v>3086.36</v>
      </c>
      <c r="BB20" s="66">
        <f t="shared" si="1"/>
        <v>3086.36</v>
      </c>
      <c r="BC20" s="41" t="str">
        <f t="shared" si="2"/>
        <v>INR  Three Thousand  &amp;Eighty Six  and Paise Thirty Six Only</v>
      </c>
      <c r="IE20" s="22">
        <v>3</v>
      </c>
      <c r="IF20" s="22" t="s">
        <v>40</v>
      </c>
      <c r="IG20" s="22" t="s">
        <v>41</v>
      </c>
      <c r="IH20" s="22">
        <v>10</v>
      </c>
      <c r="II20" s="22" t="s">
        <v>34</v>
      </c>
    </row>
    <row r="21" spans="1:243" s="21" customFormat="1" ht="28.5">
      <c r="A21" s="81">
        <v>3.2</v>
      </c>
      <c r="B21" s="82" t="s">
        <v>62</v>
      </c>
      <c r="C21" s="34" t="s">
        <v>97</v>
      </c>
      <c r="D21" s="91">
        <v>2</v>
      </c>
      <c r="E21" s="92" t="s">
        <v>90</v>
      </c>
      <c r="F21" s="93">
        <v>1800.09</v>
      </c>
      <c r="G21" s="23"/>
      <c r="H21" s="23"/>
      <c r="I21" s="36" t="s">
        <v>35</v>
      </c>
      <c r="J21" s="17">
        <f>IF(I21="Less(-)",-1,1)</f>
        <v>1</v>
      </c>
      <c r="K21" s="18" t="s">
        <v>45</v>
      </c>
      <c r="L21" s="18" t="s">
        <v>6</v>
      </c>
      <c r="M21" s="43"/>
      <c r="N21" s="23"/>
      <c r="O21" s="23"/>
      <c r="P21" s="42"/>
      <c r="Q21" s="23"/>
      <c r="R21" s="23"/>
      <c r="S21" s="42"/>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0"/>
        <v>3600.18</v>
      </c>
      <c r="BB21" s="66">
        <f t="shared" si="1"/>
        <v>3600.18</v>
      </c>
      <c r="BC21" s="41" t="str">
        <f t="shared" si="2"/>
        <v>INR  Three Thousand Six Hundred    and Paise Eighteen Only</v>
      </c>
      <c r="IE21" s="22">
        <v>1.01</v>
      </c>
      <c r="IF21" s="22" t="s">
        <v>36</v>
      </c>
      <c r="IG21" s="22" t="s">
        <v>33</v>
      </c>
      <c r="IH21" s="22">
        <v>123.223</v>
      </c>
      <c r="II21" s="22" t="s">
        <v>34</v>
      </c>
    </row>
    <row r="22" spans="1:243" s="21" customFormat="1" ht="110.25">
      <c r="A22" s="81">
        <v>4</v>
      </c>
      <c r="B22" s="82" t="s">
        <v>63</v>
      </c>
      <c r="C22" s="34" t="s">
        <v>98</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1.02</v>
      </c>
      <c r="IF22" s="22" t="s">
        <v>37</v>
      </c>
      <c r="IG22" s="22" t="s">
        <v>38</v>
      </c>
      <c r="IH22" s="22">
        <v>213</v>
      </c>
      <c r="II22" s="22" t="s">
        <v>34</v>
      </c>
    </row>
    <row r="23" spans="1:243" s="21" customFormat="1" ht="28.5">
      <c r="A23" s="81">
        <v>4.1</v>
      </c>
      <c r="B23" s="82" t="s">
        <v>64</v>
      </c>
      <c r="C23" s="34" t="s">
        <v>99</v>
      </c>
      <c r="D23" s="91">
        <v>40</v>
      </c>
      <c r="E23" s="92" t="s">
        <v>90</v>
      </c>
      <c r="F23" s="93">
        <v>174.48</v>
      </c>
      <c r="G23" s="23"/>
      <c r="H23" s="23"/>
      <c r="I23" s="36" t="s">
        <v>35</v>
      </c>
      <c r="J23" s="17">
        <f>IF(I23="Less(-)",-1,1)</f>
        <v>1</v>
      </c>
      <c r="K23" s="18" t="s">
        <v>45</v>
      </c>
      <c r="L23" s="18" t="s">
        <v>6</v>
      </c>
      <c r="M23" s="43"/>
      <c r="N23" s="23"/>
      <c r="O23" s="23"/>
      <c r="P23" s="42"/>
      <c r="Q23" s="23"/>
      <c r="R23" s="23"/>
      <c r="S23" s="42"/>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 t="shared" si="0"/>
        <v>6979.2</v>
      </c>
      <c r="BB23" s="66">
        <f t="shared" si="1"/>
        <v>6979.2</v>
      </c>
      <c r="BC23" s="41" t="str">
        <f t="shared" si="2"/>
        <v>INR  Six Thousand Nine Hundred &amp; Seventy Nine  and Paise Twenty Only</v>
      </c>
      <c r="IE23" s="22">
        <v>2</v>
      </c>
      <c r="IF23" s="22" t="s">
        <v>32</v>
      </c>
      <c r="IG23" s="22" t="s">
        <v>39</v>
      </c>
      <c r="IH23" s="22">
        <v>10</v>
      </c>
      <c r="II23" s="22" t="s">
        <v>34</v>
      </c>
    </row>
    <row r="24" spans="1:243" s="21" customFormat="1" ht="28.5">
      <c r="A24" s="81">
        <v>4.2</v>
      </c>
      <c r="B24" s="82" t="s">
        <v>65</v>
      </c>
      <c r="C24" s="34" t="s">
        <v>100</v>
      </c>
      <c r="D24" s="91">
        <v>4</v>
      </c>
      <c r="E24" s="92" t="s">
        <v>90</v>
      </c>
      <c r="F24" s="93">
        <v>487.51</v>
      </c>
      <c r="G24" s="23"/>
      <c r="H24" s="23"/>
      <c r="I24" s="36" t="s">
        <v>35</v>
      </c>
      <c r="J24" s="17">
        <f>IF(I24="Less(-)",-1,1)</f>
        <v>1</v>
      </c>
      <c r="K24" s="18" t="s">
        <v>45</v>
      </c>
      <c r="L24" s="18" t="s">
        <v>6</v>
      </c>
      <c r="M24" s="43"/>
      <c r="N24" s="23"/>
      <c r="O24" s="23"/>
      <c r="P24" s="42"/>
      <c r="Q24" s="23"/>
      <c r="R24" s="23"/>
      <c r="S24" s="42"/>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0">
        <f>total_amount_ba($B$2,$D$2,D24,F24,J24,K24,M24)</f>
        <v>1950.04</v>
      </c>
      <c r="BB24" s="66">
        <f t="shared" si="1"/>
        <v>1950.04</v>
      </c>
      <c r="BC24" s="41" t="str">
        <f t="shared" si="2"/>
        <v>INR  One Thousand Nine Hundred &amp; Fifty  and Paise Four Only</v>
      </c>
      <c r="IE24" s="22">
        <v>1.01</v>
      </c>
      <c r="IF24" s="22" t="s">
        <v>36</v>
      </c>
      <c r="IG24" s="22" t="s">
        <v>33</v>
      </c>
      <c r="IH24" s="22">
        <v>123.223</v>
      </c>
      <c r="II24" s="22" t="s">
        <v>34</v>
      </c>
    </row>
    <row r="25" spans="1:243" s="21" customFormat="1" ht="94.5">
      <c r="A25" s="81">
        <v>5</v>
      </c>
      <c r="B25" s="82" t="s">
        <v>66</v>
      </c>
      <c r="C25" s="34" t="s">
        <v>101</v>
      </c>
      <c r="D25" s="91">
        <v>2</v>
      </c>
      <c r="E25" s="92" t="s">
        <v>90</v>
      </c>
      <c r="F25" s="93">
        <v>1186.32</v>
      </c>
      <c r="G25" s="23"/>
      <c r="H25" s="23"/>
      <c r="I25" s="36" t="s">
        <v>35</v>
      </c>
      <c r="J25" s="17">
        <f>IF(I25="Less(-)",-1,1)</f>
        <v>1</v>
      </c>
      <c r="K25" s="18" t="s">
        <v>45</v>
      </c>
      <c r="L25" s="18" t="s">
        <v>6</v>
      </c>
      <c r="M25" s="43"/>
      <c r="N25" s="23"/>
      <c r="O25" s="23"/>
      <c r="P25" s="42"/>
      <c r="Q25" s="23"/>
      <c r="R25" s="23"/>
      <c r="S25" s="42"/>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total_amount_ba($B$2,$D$2,D25,F25,J25,K25,M25)</f>
        <v>2372.64</v>
      </c>
      <c r="BB25" s="66">
        <f t="shared" si="1"/>
        <v>2372.64</v>
      </c>
      <c r="BC25" s="41" t="str">
        <f t="shared" si="2"/>
        <v>INR  Two Thousand Three Hundred &amp; Seventy Two  and Paise Sixty Four Only</v>
      </c>
      <c r="IE25" s="22">
        <v>1.02</v>
      </c>
      <c r="IF25" s="22" t="s">
        <v>37</v>
      </c>
      <c r="IG25" s="22" t="s">
        <v>38</v>
      </c>
      <c r="IH25" s="22">
        <v>213</v>
      </c>
      <c r="II25" s="22" t="s">
        <v>34</v>
      </c>
    </row>
    <row r="26" spans="1:243" s="21" customFormat="1" ht="94.5">
      <c r="A26" s="81">
        <v>6</v>
      </c>
      <c r="B26" s="82" t="s">
        <v>67</v>
      </c>
      <c r="C26" s="34" t="s">
        <v>102</v>
      </c>
      <c r="D26" s="91">
        <v>2</v>
      </c>
      <c r="E26" s="92" t="s">
        <v>90</v>
      </c>
      <c r="F26" s="93">
        <v>743.53</v>
      </c>
      <c r="G26" s="23"/>
      <c r="H26" s="23"/>
      <c r="I26" s="36" t="s">
        <v>35</v>
      </c>
      <c r="J26" s="17">
        <f>IF(I26="Less(-)",-1,1)</f>
        <v>1</v>
      </c>
      <c r="K26" s="18" t="s">
        <v>45</v>
      </c>
      <c r="L26" s="18" t="s">
        <v>6</v>
      </c>
      <c r="M26" s="43"/>
      <c r="N26" s="23"/>
      <c r="O26" s="23"/>
      <c r="P26" s="42"/>
      <c r="Q26" s="23"/>
      <c r="R26" s="23"/>
      <c r="S26" s="42"/>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total_amount_ba($B$2,$D$2,D26,F26,J26,K26,M26)</f>
        <v>1487.06</v>
      </c>
      <c r="BB26" s="66">
        <f t="shared" si="1"/>
        <v>1487.06</v>
      </c>
      <c r="BC26" s="41" t="str">
        <f t="shared" si="2"/>
        <v>INR  One Thousand Four Hundred &amp; Eighty Seven  and Paise Six Only</v>
      </c>
      <c r="IE26" s="22">
        <v>2</v>
      </c>
      <c r="IF26" s="22" t="s">
        <v>32</v>
      </c>
      <c r="IG26" s="22" t="s">
        <v>39</v>
      </c>
      <c r="IH26" s="22">
        <v>10</v>
      </c>
      <c r="II26" s="22" t="s">
        <v>34</v>
      </c>
    </row>
    <row r="27" spans="1:243" s="21" customFormat="1" ht="126">
      <c r="A27" s="83">
        <v>7</v>
      </c>
      <c r="B27" s="82" t="s">
        <v>68</v>
      </c>
      <c r="C27" s="34" t="s">
        <v>103</v>
      </c>
      <c r="D27" s="35"/>
      <c r="E27" s="15"/>
      <c r="F27" s="36"/>
      <c r="G27" s="16"/>
      <c r="H27" s="16"/>
      <c r="I27" s="36"/>
      <c r="J27" s="17"/>
      <c r="K27" s="18"/>
      <c r="L27" s="18"/>
      <c r="M27" s="19"/>
      <c r="N27" s="20"/>
      <c r="O27" s="20"/>
      <c r="P27" s="37"/>
      <c r="Q27" s="20"/>
      <c r="R27" s="20"/>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2">
        <v>3</v>
      </c>
      <c r="IF27" s="22" t="s">
        <v>40</v>
      </c>
      <c r="IG27" s="22" t="s">
        <v>41</v>
      </c>
      <c r="IH27" s="22">
        <v>10</v>
      </c>
      <c r="II27" s="22" t="s">
        <v>34</v>
      </c>
    </row>
    <row r="28" spans="1:243" s="21" customFormat="1" ht="28.5">
      <c r="A28" s="83">
        <v>7.1</v>
      </c>
      <c r="B28" s="82" t="s">
        <v>69</v>
      </c>
      <c r="C28" s="34" t="s">
        <v>104</v>
      </c>
      <c r="D28" s="93">
        <v>2</v>
      </c>
      <c r="E28" s="83" t="s">
        <v>90</v>
      </c>
      <c r="F28" s="93">
        <v>1836.91</v>
      </c>
      <c r="G28" s="23"/>
      <c r="H28" s="23"/>
      <c r="I28" s="36" t="s">
        <v>35</v>
      </c>
      <c r="J28" s="17">
        <f aca="true" t="shared" si="3" ref="J28:J37">IF(I28="Less(-)",-1,1)</f>
        <v>1</v>
      </c>
      <c r="K28" s="18" t="s">
        <v>45</v>
      </c>
      <c r="L28" s="18" t="s">
        <v>6</v>
      </c>
      <c r="M28" s="43"/>
      <c r="N28" s="23"/>
      <c r="O28" s="23"/>
      <c r="P28" s="42"/>
      <c r="Q28" s="23"/>
      <c r="R28" s="23"/>
      <c r="S28" s="42"/>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0">
        <f aca="true" t="shared" si="4" ref="BA28:BA37">total_amount_ba($B$2,$D$2,D28,F28,J28,K28,M28)</f>
        <v>3673.82</v>
      </c>
      <c r="BB28" s="66">
        <f aca="true" t="shared" si="5" ref="BB28:BB41">BA28+SUM(N28:AZ28)</f>
        <v>3673.82</v>
      </c>
      <c r="BC28" s="41" t="str">
        <f>SpellNumber(L28,BB28)</f>
        <v>INR  Three Thousand Six Hundred &amp; Seventy Three  and Paise Eighty Two Only</v>
      </c>
      <c r="IE28" s="22">
        <v>1.02</v>
      </c>
      <c r="IF28" s="22" t="s">
        <v>37</v>
      </c>
      <c r="IG28" s="22" t="s">
        <v>38</v>
      </c>
      <c r="IH28" s="22">
        <v>213</v>
      </c>
      <c r="II28" s="22" t="s">
        <v>34</v>
      </c>
    </row>
    <row r="29" spans="1:243" s="21" customFormat="1" ht="47.25">
      <c r="A29" s="84">
        <v>8</v>
      </c>
      <c r="B29" s="85" t="s">
        <v>70</v>
      </c>
      <c r="C29" s="34" t="s">
        <v>105</v>
      </c>
      <c r="D29" s="35"/>
      <c r="E29" s="15"/>
      <c r="F29" s="36"/>
      <c r="G29" s="16"/>
      <c r="H29" s="16"/>
      <c r="I29" s="36"/>
      <c r="J29" s="17"/>
      <c r="K29" s="18"/>
      <c r="L29" s="18"/>
      <c r="M29" s="19"/>
      <c r="N29" s="20"/>
      <c r="O29" s="20"/>
      <c r="P29" s="37"/>
      <c r="Q29" s="20"/>
      <c r="R29" s="20"/>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22">
        <v>2</v>
      </c>
      <c r="IF29" s="22" t="s">
        <v>32</v>
      </c>
      <c r="IG29" s="22" t="s">
        <v>39</v>
      </c>
      <c r="IH29" s="22">
        <v>10</v>
      </c>
      <c r="II29" s="22" t="s">
        <v>34</v>
      </c>
    </row>
    <row r="30" spans="1:243" s="21" customFormat="1" ht="28.5">
      <c r="A30" s="84">
        <v>8.01</v>
      </c>
      <c r="B30" s="86" t="s">
        <v>71</v>
      </c>
      <c r="C30" s="34" t="s">
        <v>106</v>
      </c>
      <c r="D30" s="94">
        <v>80</v>
      </c>
      <c r="E30" s="94" t="s">
        <v>89</v>
      </c>
      <c r="F30" s="93">
        <v>877.69</v>
      </c>
      <c r="G30" s="23"/>
      <c r="H30" s="23"/>
      <c r="I30" s="36" t="s">
        <v>35</v>
      </c>
      <c r="J30" s="17">
        <f t="shared" si="3"/>
        <v>1</v>
      </c>
      <c r="K30" s="18" t="s">
        <v>45</v>
      </c>
      <c r="L30" s="18" t="s">
        <v>6</v>
      </c>
      <c r="M30" s="43"/>
      <c r="N30" s="23"/>
      <c r="O30" s="23"/>
      <c r="P30" s="42"/>
      <c r="Q30" s="23"/>
      <c r="R30" s="23"/>
      <c r="S30" s="42"/>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 t="shared" si="4"/>
        <v>70215.2</v>
      </c>
      <c r="BB30" s="66">
        <f t="shared" si="5"/>
        <v>70215.2</v>
      </c>
      <c r="BC30" s="41" t="str">
        <f aca="true" t="shared" si="6" ref="BC30:BC41">SpellNumber(L30,BB30)</f>
        <v>INR  Seventy Thousand Two Hundred &amp; Fifteen  and Paise Twenty Only</v>
      </c>
      <c r="IE30" s="22">
        <v>3</v>
      </c>
      <c r="IF30" s="22" t="s">
        <v>40</v>
      </c>
      <c r="IG30" s="22" t="s">
        <v>41</v>
      </c>
      <c r="IH30" s="22">
        <v>10</v>
      </c>
      <c r="II30" s="22" t="s">
        <v>34</v>
      </c>
    </row>
    <row r="31" spans="1:243" s="21" customFormat="1" ht="28.5">
      <c r="A31" s="84">
        <v>8.02</v>
      </c>
      <c r="B31" s="86" t="s">
        <v>72</v>
      </c>
      <c r="C31" s="34" t="s">
        <v>107</v>
      </c>
      <c r="D31" s="94">
        <v>80</v>
      </c>
      <c r="E31" s="94" t="s">
        <v>89</v>
      </c>
      <c r="F31" s="93">
        <v>386.67</v>
      </c>
      <c r="G31" s="23"/>
      <c r="H31" s="23"/>
      <c r="I31" s="36" t="s">
        <v>35</v>
      </c>
      <c r="J31" s="17">
        <f t="shared" si="3"/>
        <v>1</v>
      </c>
      <c r="K31" s="18" t="s">
        <v>45</v>
      </c>
      <c r="L31" s="18" t="s">
        <v>6</v>
      </c>
      <c r="M31" s="43"/>
      <c r="N31" s="23"/>
      <c r="O31" s="23"/>
      <c r="P31" s="42"/>
      <c r="Q31" s="23"/>
      <c r="R31" s="23"/>
      <c r="S31" s="42"/>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0">
        <f t="shared" si="4"/>
        <v>30933.6</v>
      </c>
      <c r="BB31" s="66">
        <f t="shared" si="5"/>
        <v>30933.6</v>
      </c>
      <c r="BC31" s="41" t="str">
        <f t="shared" si="6"/>
        <v>INR  Thirty Thousand Nine Hundred &amp; Thirty Three  and Paise Sixty Only</v>
      </c>
      <c r="IE31" s="22">
        <v>1.01</v>
      </c>
      <c r="IF31" s="22" t="s">
        <v>36</v>
      </c>
      <c r="IG31" s="22" t="s">
        <v>33</v>
      </c>
      <c r="IH31" s="22">
        <v>123.223</v>
      </c>
      <c r="II31" s="22" t="s">
        <v>34</v>
      </c>
    </row>
    <row r="32" spans="1:243" s="21" customFormat="1" ht="28.5">
      <c r="A32" s="84">
        <v>8.03</v>
      </c>
      <c r="B32" s="87" t="s">
        <v>73</v>
      </c>
      <c r="C32" s="34" t="s">
        <v>108</v>
      </c>
      <c r="D32" s="94">
        <v>10</v>
      </c>
      <c r="E32" s="94" t="s">
        <v>91</v>
      </c>
      <c r="F32" s="93">
        <v>174.48</v>
      </c>
      <c r="G32" s="23"/>
      <c r="H32" s="23"/>
      <c r="I32" s="36" t="s">
        <v>35</v>
      </c>
      <c r="J32" s="17">
        <f t="shared" si="3"/>
        <v>1</v>
      </c>
      <c r="K32" s="18" t="s">
        <v>45</v>
      </c>
      <c r="L32" s="18" t="s">
        <v>6</v>
      </c>
      <c r="M32" s="43"/>
      <c r="N32" s="23"/>
      <c r="O32" s="23"/>
      <c r="P32" s="42"/>
      <c r="Q32" s="23"/>
      <c r="R32" s="23"/>
      <c r="S32" s="42"/>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44"/>
      <c r="AV32" s="38"/>
      <c r="AW32" s="38"/>
      <c r="AX32" s="38"/>
      <c r="AY32" s="38"/>
      <c r="AZ32" s="38"/>
      <c r="BA32" s="60">
        <f t="shared" si="4"/>
        <v>1744.8</v>
      </c>
      <c r="BB32" s="66">
        <f t="shared" si="5"/>
        <v>1744.8</v>
      </c>
      <c r="BC32" s="41" t="str">
        <f t="shared" si="6"/>
        <v>INR  One Thousand Seven Hundred &amp; Forty Four  and Paise Eighty Only</v>
      </c>
      <c r="IE32" s="22">
        <v>1.02</v>
      </c>
      <c r="IF32" s="22" t="s">
        <v>37</v>
      </c>
      <c r="IG32" s="22" t="s">
        <v>38</v>
      </c>
      <c r="IH32" s="22">
        <v>213</v>
      </c>
      <c r="II32" s="22" t="s">
        <v>34</v>
      </c>
    </row>
    <row r="33" spans="1:243" s="21" customFormat="1" ht="28.5">
      <c r="A33" s="84">
        <v>8.04</v>
      </c>
      <c r="B33" s="87" t="s">
        <v>74</v>
      </c>
      <c r="C33" s="34" t="s">
        <v>109</v>
      </c>
      <c r="D33" s="94">
        <v>12</v>
      </c>
      <c r="E33" s="94" t="s">
        <v>91</v>
      </c>
      <c r="F33" s="93">
        <v>476.98</v>
      </c>
      <c r="G33" s="23"/>
      <c r="H33" s="23"/>
      <c r="I33" s="36" t="s">
        <v>35</v>
      </c>
      <c r="J33" s="17">
        <f t="shared" si="3"/>
        <v>1</v>
      </c>
      <c r="K33" s="18" t="s">
        <v>45</v>
      </c>
      <c r="L33" s="18" t="s">
        <v>6</v>
      </c>
      <c r="M33" s="43"/>
      <c r="N33" s="23"/>
      <c r="O33" s="23"/>
      <c r="P33" s="42"/>
      <c r="Q33" s="23"/>
      <c r="R33" s="23"/>
      <c r="S33" s="42"/>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 t="shared" si="4"/>
        <v>5723.76</v>
      </c>
      <c r="BB33" s="66">
        <f t="shared" si="5"/>
        <v>5723.76</v>
      </c>
      <c r="BC33" s="41" t="str">
        <f t="shared" si="6"/>
        <v>INR  Five Thousand Seven Hundred &amp; Twenty Three  and Paise Seventy Six Only</v>
      </c>
      <c r="IE33" s="22">
        <v>2</v>
      </c>
      <c r="IF33" s="22" t="s">
        <v>32</v>
      </c>
      <c r="IG33" s="22" t="s">
        <v>39</v>
      </c>
      <c r="IH33" s="22">
        <v>10</v>
      </c>
      <c r="II33" s="22" t="s">
        <v>34</v>
      </c>
    </row>
    <row r="34" spans="1:243" s="21" customFormat="1" ht="28.5">
      <c r="A34" s="84">
        <v>8.05</v>
      </c>
      <c r="B34" s="87" t="s">
        <v>75</v>
      </c>
      <c r="C34" s="34" t="s">
        <v>110</v>
      </c>
      <c r="D34" s="94">
        <v>12</v>
      </c>
      <c r="E34" s="94" t="s">
        <v>91</v>
      </c>
      <c r="F34" s="93">
        <v>487.51</v>
      </c>
      <c r="G34" s="23"/>
      <c r="H34" s="23"/>
      <c r="I34" s="36" t="s">
        <v>35</v>
      </c>
      <c r="J34" s="17">
        <f t="shared" si="3"/>
        <v>1</v>
      </c>
      <c r="K34" s="18" t="s">
        <v>45</v>
      </c>
      <c r="L34" s="18" t="s">
        <v>6</v>
      </c>
      <c r="M34" s="43"/>
      <c r="N34" s="23"/>
      <c r="O34" s="23"/>
      <c r="P34" s="42"/>
      <c r="Q34" s="23"/>
      <c r="R34" s="23"/>
      <c r="S34" s="42"/>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 t="shared" si="4"/>
        <v>5850.12</v>
      </c>
      <c r="BB34" s="66">
        <f t="shared" si="5"/>
        <v>5850.12</v>
      </c>
      <c r="BC34" s="41" t="str">
        <f t="shared" si="6"/>
        <v>INR  Five Thousand Eight Hundred &amp; Fifty  and Paise Twelve Only</v>
      </c>
      <c r="IE34" s="22">
        <v>3</v>
      </c>
      <c r="IF34" s="22" t="s">
        <v>40</v>
      </c>
      <c r="IG34" s="22" t="s">
        <v>41</v>
      </c>
      <c r="IH34" s="22">
        <v>10</v>
      </c>
      <c r="II34" s="22" t="s">
        <v>34</v>
      </c>
    </row>
    <row r="35" spans="1:243" s="21" customFormat="1" ht="28.5">
      <c r="A35" s="84">
        <v>8.06</v>
      </c>
      <c r="B35" s="87" t="s">
        <v>76</v>
      </c>
      <c r="C35" s="34" t="s">
        <v>111</v>
      </c>
      <c r="D35" s="94">
        <v>8</v>
      </c>
      <c r="E35" s="94" t="s">
        <v>91</v>
      </c>
      <c r="F35" s="93">
        <v>672.51</v>
      </c>
      <c r="G35" s="23"/>
      <c r="H35" s="23"/>
      <c r="I35" s="36" t="s">
        <v>35</v>
      </c>
      <c r="J35" s="17">
        <f t="shared" si="3"/>
        <v>1</v>
      </c>
      <c r="K35" s="18" t="s">
        <v>45</v>
      </c>
      <c r="L35" s="18" t="s">
        <v>6</v>
      </c>
      <c r="M35" s="43"/>
      <c r="N35" s="23"/>
      <c r="O35" s="23"/>
      <c r="P35" s="42"/>
      <c r="Q35" s="23"/>
      <c r="R35" s="23"/>
      <c r="S35" s="42"/>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0">
        <f t="shared" si="4"/>
        <v>5380.08</v>
      </c>
      <c r="BB35" s="66">
        <f t="shared" si="5"/>
        <v>5380.08</v>
      </c>
      <c r="BC35" s="41" t="str">
        <f t="shared" si="6"/>
        <v>INR  Five Thousand Three Hundred &amp; Eighty  and Paise Eight Only</v>
      </c>
      <c r="IE35" s="22">
        <v>1.01</v>
      </c>
      <c r="IF35" s="22" t="s">
        <v>36</v>
      </c>
      <c r="IG35" s="22" t="s">
        <v>33</v>
      </c>
      <c r="IH35" s="22">
        <v>123.223</v>
      </c>
      <c r="II35" s="22" t="s">
        <v>34</v>
      </c>
    </row>
    <row r="36" spans="1:243" s="21" customFormat="1" ht="28.5">
      <c r="A36" s="84">
        <v>8.07</v>
      </c>
      <c r="B36" s="87" t="s">
        <v>77</v>
      </c>
      <c r="C36" s="34" t="s">
        <v>112</v>
      </c>
      <c r="D36" s="94">
        <v>20</v>
      </c>
      <c r="E36" s="94" t="s">
        <v>91</v>
      </c>
      <c r="F36" s="93">
        <v>198.16</v>
      </c>
      <c r="G36" s="23"/>
      <c r="H36" s="23"/>
      <c r="I36" s="36" t="s">
        <v>35</v>
      </c>
      <c r="J36" s="17">
        <f t="shared" si="3"/>
        <v>1</v>
      </c>
      <c r="K36" s="18" t="s">
        <v>45</v>
      </c>
      <c r="L36" s="18" t="s">
        <v>6</v>
      </c>
      <c r="M36" s="43"/>
      <c r="N36" s="23"/>
      <c r="O36" s="23"/>
      <c r="P36" s="42"/>
      <c r="Q36" s="23"/>
      <c r="R36" s="23"/>
      <c r="S36" s="42"/>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 t="shared" si="4"/>
        <v>3963.2</v>
      </c>
      <c r="BB36" s="66">
        <f t="shared" si="5"/>
        <v>3963.2</v>
      </c>
      <c r="BC36" s="41" t="str">
        <f t="shared" si="6"/>
        <v>INR  Three Thousand Nine Hundred &amp; Sixty Three  and Paise Twenty Only</v>
      </c>
      <c r="IE36" s="22">
        <v>1.02</v>
      </c>
      <c r="IF36" s="22" t="s">
        <v>37</v>
      </c>
      <c r="IG36" s="22" t="s">
        <v>38</v>
      </c>
      <c r="IH36" s="22">
        <v>213</v>
      </c>
      <c r="II36" s="22" t="s">
        <v>34</v>
      </c>
    </row>
    <row r="37" spans="1:243" s="21" customFormat="1" ht="28.5">
      <c r="A37" s="84">
        <v>8.08</v>
      </c>
      <c r="B37" s="87" t="s">
        <v>78</v>
      </c>
      <c r="C37" s="34" t="s">
        <v>113</v>
      </c>
      <c r="D37" s="94">
        <v>20</v>
      </c>
      <c r="E37" s="94" t="s">
        <v>91</v>
      </c>
      <c r="F37" s="93">
        <v>79.79</v>
      </c>
      <c r="G37" s="23"/>
      <c r="H37" s="23"/>
      <c r="I37" s="36" t="s">
        <v>35</v>
      </c>
      <c r="J37" s="17">
        <f t="shared" si="3"/>
        <v>1</v>
      </c>
      <c r="K37" s="18" t="s">
        <v>45</v>
      </c>
      <c r="L37" s="18" t="s">
        <v>6</v>
      </c>
      <c r="M37" s="43"/>
      <c r="N37" s="23"/>
      <c r="O37" s="23"/>
      <c r="P37" s="42"/>
      <c r="Q37" s="23"/>
      <c r="R37" s="23"/>
      <c r="S37" s="42"/>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0">
        <f t="shared" si="4"/>
        <v>1595.8</v>
      </c>
      <c r="BB37" s="66">
        <f t="shared" si="5"/>
        <v>1595.8</v>
      </c>
      <c r="BC37" s="41" t="str">
        <f t="shared" si="6"/>
        <v>INR  One Thousand Five Hundred &amp; Ninety Five  and Paise Eighty Only</v>
      </c>
      <c r="IE37" s="22">
        <v>2</v>
      </c>
      <c r="IF37" s="22" t="s">
        <v>32</v>
      </c>
      <c r="IG37" s="22" t="s">
        <v>39</v>
      </c>
      <c r="IH37" s="22">
        <v>10</v>
      </c>
      <c r="II37" s="22" t="s">
        <v>34</v>
      </c>
    </row>
    <row r="38" spans="1:243" s="21" customFormat="1" ht="31.5">
      <c r="A38" s="84">
        <v>8.09</v>
      </c>
      <c r="B38" s="88" t="s">
        <v>79</v>
      </c>
      <c r="C38" s="34" t="s">
        <v>114</v>
      </c>
      <c r="D38" s="94">
        <v>40</v>
      </c>
      <c r="E38" s="94" t="s">
        <v>91</v>
      </c>
      <c r="F38" s="93">
        <v>342.83</v>
      </c>
      <c r="G38" s="23"/>
      <c r="H38" s="23"/>
      <c r="I38" s="36" t="s">
        <v>35</v>
      </c>
      <c r="J38" s="17">
        <f>IF(I38="Less(-)",-1,1)</f>
        <v>1</v>
      </c>
      <c r="K38" s="18" t="s">
        <v>45</v>
      </c>
      <c r="L38" s="18" t="s">
        <v>6</v>
      </c>
      <c r="M38" s="43"/>
      <c r="N38" s="23"/>
      <c r="O38" s="23"/>
      <c r="P38" s="42"/>
      <c r="Q38" s="23"/>
      <c r="R38" s="23"/>
      <c r="S38" s="42"/>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0">
        <f>total_amount_ba($B$2,$D$2,D38,F38,J38,K38,M38)</f>
        <v>13713.2</v>
      </c>
      <c r="BB38" s="66">
        <f t="shared" si="5"/>
        <v>13713.2</v>
      </c>
      <c r="BC38" s="41" t="str">
        <f t="shared" si="6"/>
        <v>INR  Thirteen Thousand Seven Hundred &amp; Thirteen  and Paise Twenty Only</v>
      </c>
      <c r="IE38" s="22">
        <v>1.01</v>
      </c>
      <c r="IF38" s="22" t="s">
        <v>36</v>
      </c>
      <c r="IG38" s="22" t="s">
        <v>33</v>
      </c>
      <c r="IH38" s="22">
        <v>123.223</v>
      </c>
      <c r="II38" s="22" t="s">
        <v>34</v>
      </c>
    </row>
    <row r="39" spans="1:243" s="21" customFormat="1" ht="47.25">
      <c r="A39" s="89">
        <v>8.1</v>
      </c>
      <c r="B39" s="88" t="s">
        <v>80</v>
      </c>
      <c r="C39" s="34" t="s">
        <v>115</v>
      </c>
      <c r="D39" s="94">
        <v>40</v>
      </c>
      <c r="E39" s="94" t="s">
        <v>91</v>
      </c>
      <c r="F39" s="93">
        <v>181.5</v>
      </c>
      <c r="G39" s="23"/>
      <c r="H39" s="23"/>
      <c r="I39" s="36" t="s">
        <v>35</v>
      </c>
      <c r="J39" s="17">
        <f>IF(I39="Less(-)",-1,1)</f>
        <v>1</v>
      </c>
      <c r="K39" s="18" t="s">
        <v>45</v>
      </c>
      <c r="L39" s="18" t="s">
        <v>6</v>
      </c>
      <c r="M39" s="43"/>
      <c r="N39" s="23"/>
      <c r="O39" s="23"/>
      <c r="P39" s="42"/>
      <c r="Q39" s="23"/>
      <c r="R39" s="23"/>
      <c r="S39" s="42"/>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0">
        <f>total_amount_ba($B$2,$D$2,D39,F39,J39,K39,M39)</f>
        <v>7260</v>
      </c>
      <c r="BB39" s="66">
        <f t="shared" si="5"/>
        <v>7260</v>
      </c>
      <c r="BC39" s="41" t="str">
        <f t="shared" si="6"/>
        <v>INR  Seven Thousand Two Hundred &amp; Sixty  Only</v>
      </c>
      <c r="IE39" s="22">
        <v>1.02</v>
      </c>
      <c r="IF39" s="22" t="s">
        <v>37</v>
      </c>
      <c r="IG39" s="22" t="s">
        <v>38</v>
      </c>
      <c r="IH39" s="22">
        <v>213</v>
      </c>
      <c r="II39" s="22" t="s">
        <v>34</v>
      </c>
    </row>
    <row r="40" spans="1:243" s="21" customFormat="1" ht="47.25">
      <c r="A40" s="84">
        <v>8.11</v>
      </c>
      <c r="B40" s="88" t="s">
        <v>81</v>
      </c>
      <c r="C40" s="34" t="s">
        <v>116</v>
      </c>
      <c r="D40" s="94">
        <v>40</v>
      </c>
      <c r="E40" s="94" t="s">
        <v>91</v>
      </c>
      <c r="F40" s="93">
        <v>341.08</v>
      </c>
      <c r="G40" s="23"/>
      <c r="H40" s="23"/>
      <c r="I40" s="36" t="s">
        <v>35</v>
      </c>
      <c r="J40" s="17">
        <f>IF(I40="Less(-)",-1,1)</f>
        <v>1</v>
      </c>
      <c r="K40" s="18" t="s">
        <v>45</v>
      </c>
      <c r="L40" s="18" t="s">
        <v>6</v>
      </c>
      <c r="M40" s="43"/>
      <c r="N40" s="23"/>
      <c r="O40" s="23"/>
      <c r="P40" s="42"/>
      <c r="Q40" s="23"/>
      <c r="R40" s="23"/>
      <c r="S40" s="42"/>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0">
        <f>total_amount_ba($B$2,$D$2,D40,F40,J40,K40,M40)</f>
        <v>13643.2</v>
      </c>
      <c r="BB40" s="66">
        <f t="shared" si="5"/>
        <v>13643.2</v>
      </c>
      <c r="BC40" s="41" t="str">
        <f t="shared" si="6"/>
        <v>INR  Thirteen Thousand Six Hundred &amp; Forty Three  and Paise Twenty Only</v>
      </c>
      <c r="IE40" s="22">
        <v>2</v>
      </c>
      <c r="IF40" s="22" t="s">
        <v>32</v>
      </c>
      <c r="IG40" s="22" t="s">
        <v>39</v>
      </c>
      <c r="IH40" s="22">
        <v>10</v>
      </c>
      <c r="II40" s="22" t="s">
        <v>34</v>
      </c>
    </row>
    <row r="41" spans="1:243" s="21" customFormat="1" ht="47.25">
      <c r="A41" s="89">
        <v>8.12</v>
      </c>
      <c r="B41" s="88" t="s">
        <v>82</v>
      </c>
      <c r="C41" s="34" t="s">
        <v>117</v>
      </c>
      <c r="D41" s="94">
        <v>40</v>
      </c>
      <c r="E41" s="94" t="s">
        <v>91</v>
      </c>
      <c r="F41" s="93">
        <v>342.83</v>
      </c>
      <c r="G41" s="23"/>
      <c r="H41" s="45"/>
      <c r="I41" s="36" t="s">
        <v>35</v>
      </c>
      <c r="J41" s="17">
        <f>IF(I41="Less(-)",-1,1)</f>
        <v>1</v>
      </c>
      <c r="K41" s="18" t="s">
        <v>45</v>
      </c>
      <c r="L41" s="18" t="s">
        <v>6</v>
      </c>
      <c r="M41" s="43"/>
      <c r="N41" s="23"/>
      <c r="O41" s="23"/>
      <c r="P41" s="42"/>
      <c r="Q41" s="23"/>
      <c r="R41" s="23"/>
      <c r="S41" s="42"/>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total_amount_ba($B$2,$D$2,D41,F41,J41,K41,M41)</f>
        <v>13713.2</v>
      </c>
      <c r="BB41" s="66">
        <f t="shared" si="5"/>
        <v>13713.2</v>
      </c>
      <c r="BC41" s="41" t="str">
        <f t="shared" si="6"/>
        <v>INR  Thirteen Thousand Seven Hundred &amp; Thirteen  and Paise Twenty Only</v>
      </c>
      <c r="IE41" s="22">
        <v>3</v>
      </c>
      <c r="IF41" s="22" t="s">
        <v>40</v>
      </c>
      <c r="IG41" s="22" t="s">
        <v>41</v>
      </c>
      <c r="IH41" s="22">
        <v>10</v>
      </c>
      <c r="II41" s="22" t="s">
        <v>34</v>
      </c>
    </row>
    <row r="42" spans="1:243" s="21" customFormat="1" ht="47.25">
      <c r="A42" s="84">
        <v>8.13</v>
      </c>
      <c r="B42" s="88" t="s">
        <v>83</v>
      </c>
      <c r="C42" s="34" t="s">
        <v>118</v>
      </c>
      <c r="D42" s="94">
        <v>40</v>
      </c>
      <c r="E42" s="94" t="s">
        <v>91</v>
      </c>
      <c r="F42" s="93">
        <v>449.8</v>
      </c>
      <c r="G42" s="23"/>
      <c r="H42" s="23"/>
      <c r="I42" s="36" t="s">
        <v>35</v>
      </c>
      <c r="J42" s="17">
        <f>IF(I42="Less(-)",-1,1)</f>
        <v>1</v>
      </c>
      <c r="K42" s="18" t="s">
        <v>45</v>
      </c>
      <c r="L42" s="18" t="s">
        <v>6</v>
      </c>
      <c r="M42" s="43"/>
      <c r="N42" s="23"/>
      <c r="O42" s="23"/>
      <c r="P42" s="42"/>
      <c r="Q42" s="23"/>
      <c r="R42" s="23"/>
      <c r="S42" s="42"/>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0">
        <f aca="true" t="shared" si="7" ref="BA42:BA48">total_amount_ba($B$2,$D$2,D42,F42,J42,K42,M42)</f>
        <v>17992</v>
      </c>
      <c r="BB42" s="66">
        <f aca="true" t="shared" si="8" ref="BB42:BB48">BA42+SUM(N42:AZ42)</f>
        <v>17992</v>
      </c>
      <c r="BC42" s="41" t="str">
        <f aca="true" t="shared" si="9" ref="BC42:BC48">SpellNumber(L42,BB42)</f>
        <v>INR  Seventeen Thousand Nine Hundred &amp; Ninety Two  Only</v>
      </c>
      <c r="IE42" s="22">
        <v>1.02</v>
      </c>
      <c r="IF42" s="22" t="s">
        <v>37</v>
      </c>
      <c r="IG42" s="22" t="s">
        <v>38</v>
      </c>
      <c r="IH42" s="22">
        <v>213</v>
      </c>
      <c r="II42" s="22" t="s">
        <v>34</v>
      </c>
    </row>
    <row r="43" spans="1:243" s="21" customFormat="1" ht="63">
      <c r="A43" s="84">
        <v>9</v>
      </c>
      <c r="B43" s="90" t="s">
        <v>84</v>
      </c>
      <c r="C43" s="34" t="s">
        <v>119</v>
      </c>
      <c r="D43" s="35"/>
      <c r="E43" s="15"/>
      <c r="F43" s="36"/>
      <c r="G43" s="16"/>
      <c r="H43" s="16"/>
      <c r="I43" s="36"/>
      <c r="J43" s="17"/>
      <c r="K43" s="18"/>
      <c r="L43" s="18"/>
      <c r="M43" s="19"/>
      <c r="N43" s="20"/>
      <c r="O43" s="20"/>
      <c r="P43" s="37"/>
      <c r="Q43" s="20"/>
      <c r="R43" s="20"/>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22">
        <v>2</v>
      </c>
      <c r="IF43" s="22" t="s">
        <v>32</v>
      </c>
      <c r="IG43" s="22" t="s">
        <v>39</v>
      </c>
      <c r="IH43" s="22">
        <v>10</v>
      </c>
      <c r="II43" s="22" t="s">
        <v>34</v>
      </c>
    </row>
    <row r="44" spans="1:243" s="21" customFormat="1" ht="28.5">
      <c r="A44" s="84">
        <v>9.1</v>
      </c>
      <c r="B44" s="90" t="s">
        <v>85</v>
      </c>
      <c r="C44" s="34" t="s">
        <v>120</v>
      </c>
      <c r="D44" s="89">
        <v>70</v>
      </c>
      <c r="E44" s="89" t="s">
        <v>89</v>
      </c>
      <c r="F44" s="93">
        <v>200.79</v>
      </c>
      <c r="G44" s="23"/>
      <c r="H44" s="23"/>
      <c r="I44" s="36" t="s">
        <v>35</v>
      </c>
      <c r="J44" s="17">
        <f>IF(I44="Less(-)",-1,1)</f>
        <v>1</v>
      </c>
      <c r="K44" s="18" t="s">
        <v>45</v>
      </c>
      <c r="L44" s="18" t="s">
        <v>6</v>
      </c>
      <c r="M44" s="43"/>
      <c r="N44" s="23"/>
      <c r="O44" s="23"/>
      <c r="P44" s="42"/>
      <c r="Q44" s="23"/>
      <c r="R44" s="23"/>
      <c r="S44" s="42"/>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0">
        <f t="shared" si="7"/>
        <v>14055.3</v>
      </c>
      <c r="BB44" s="66">
        <f t="shared" si="8"/>
        <v>14055.3</v>
      </c>
      <c r="BC44" s="41" t="str">
        <f t="shared" si="9"/>
        <v>INR  Fourteen Thousand  &amp;Fifty Five  and Paise Thirty Only</v>
      </c>
      <c r="IE44" s="22">
        <v>3</v>
      </c>
      <c r="IF44" s="22" t="s">
        <v>40</v>
      </c>
      <c r="IG44" s="22" t="s">
        <v>41</v>
      </c>
      <c r="IH44" s="22">
        <v>10</v>
      </c>
      <c r="II44" s="22" t="s">
        <v>34</v>
      </c>
    </row>
    <row r="45" spans="1:243" s="21" customFormat="1" ht="28.5">
      <c r="A45" s="84">
        <v>9.2</v>
      </c>
      <c r="B45" s="90" t="s">
        <v>86</v>
      </c>
      <c r="C45" s="34" t="s">
        <v>121</v>
      </c>
      <c r="D45" s="89">
        <v>10</v>
      </c>
      <c r="E45" s="89" t="s">
        <v>91</v>
      </c>
      <c r="F45" s="93">
        <v>134.15</v>
      </c>
      <c r="G45" s="23"/>
      <c r="H45" s="23"/>
      <c r="I45" s="36" t="s">
        <v>35</v>
      </c>
      <c r="J45" s="17">
        <f>IF(I45="Less(-)",-1,1)</f>
        <v>1</v>
      </c>
      <c r="K45" s="18" t="s">
        <v>45</v>
      </c>
      <c r="L45" s="18" t="s">
        <v>6</v>
      </c>
      <c r="M45" s="43"/>
      <c r="N45" s="23"/>
      <c r="O45" s="23"/>
      <c r="P45" s="42"/>
      <c r="Q45" s="23"/>
      <c r="R45" s="23"/>
      <c r="S45" s="42"/>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0">
        <f t="shared" si="7"/>
        <v>1341.5</v>
      </c>
      <c r="BB45" s="66">
        <f t="shared" si="8"/>
        <v>1341.5</v>
      </c>
      <c r="BC45" s="41" t="str">
        <f t="shared" si="9"/>
        <v>INR  One Thousand Three Hundred &amp; Forty One  and Paise Fifty Only</v>
      </c>
      <c r="IE45" s="22">
        <v>1.01</v>
      </c>
      <c r="IF45" s="22" t="s">
        <v>36</v>
      </c>
      <c r="IG45" s="22" t="s">
        <v>33</v>
      </c>
      <c r="IH45" s="22">
        <v>123.223</v>
      </c>
      <c r="II45" s="22" t="s">
        <v>34</v>
      </c>
    </row>
    <row r="46" spans="1:243" s="21" customFormat="1" ht="28.5">
      <c r="A46" s="84">
        <v>9.3</v>
      </c>
      <c r="B46" s="90" t="s">
        <v>87</v>
      </c>
      <c r="C46" s="34" t="s">
        <v>122</v>
      </c>
      <c r="D46" s="89">
        <v>12</v>
      </c>
      <c r="E46" s="89" t="s">
        <v>91</v>
      </c>
      <c r="F46" s="93">
        <v>128.89</v>
      </c>
      <c r="G46" s="23"/>
      <c r="H46" s="23"/>
      <c r="I46" s="36" t="s">
        <v>35</v>
      </c>
      <c r="J46" s="17">
        <f>IF(I46="Less(-)",-1,1)</f>
        <v>1</v>
      </c>
      <c r="K46" s="18" t="s">
        <v>45</v>
      </c>
      <c r="L46" s="18" t="s">
        <v>6</v>
      </c>
      <c r="M46" s="43"/>
      <c r="N46" s="23"/>
      <c r="O46" s="23"/>
      <c r="P46" s="42"/>
      <c r="Q46" s="23"/>
      <c r="R46" s="23"/>
      <c r="S46" s="42"/>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44"/>
      <c r="AV46" s="38"/>
      <c r="AW46" s="38"/>
      <c r="AX46" s="38"/>
      <c r="AY46" s="38"/>
      <c r="AZ46" s="38"/>
      <c r="BA46" s="60">
        <f t="shared" si="7"/>
        <v>1546.68</v>
      </c>
      <c r="BB46" s="66">
        <f t="shared" si="8"/>
        <v>1546.68</v>
      </c>
      <c r="BC46" s="41" t="str">
        <f t="shared" si="9"/>
        <v>INR  One Thousand Five Hundred &amp; Forty Six  and Paise Sixty Eight Only</v>
      </c>
      <c r="IE46" s="22">
        <v>1.02</v>
      </c>
      <c r="IF46" s="22" t="s">
        <v>37</v>
      </c>
      <c r="IG46" s="22" t="s">
        <v>38</v>
      </c>
      <c r="IH46" s="22">
        <v>213</v>
      </c>
      <c r="II46" s="22" t="s">
        <v>34</v>
      </c>
    </row>
    <row r="47" spans="1:243" s="21" customFormat="1" ht="15.75">
      <c r="A47" s="84">
        <v>9.4</v>
      </c>
      <c r="B47" s="90" t="s">
        <v>76</v>
      </c>
      <c r="C47" s="34" t="s">
        <v>123</v>
      </c>
      <c r="D47" s="89">
        <v>10</v>
      </c>
      <c r="E47" s="89" t="s">
        <v>91</v>
      </c>
      <c r="F47" s="93">
        <v>109.6</v>
      </c>
      <c r="G47" s="23"/>
      <c r="H47" s="23"/>
      <c r="I47" s="36" t="s">
        <v>35</v>
      </c>
      <c r="J47" s="17">
        <f>IF(I47="Less(-)",-1,1)</f>
        <v>1</v>
      </c>
      <c r="K47" s="18" t="s">
        <v>45</v>
      </c>
      <c r="L47" s="18" t="s">
        <v>6</v>
      </c>
      <c r="M47" s="43"/>
      <c r="N47" s="23"/>
      <c r="O47" s="23"/>
      <c r="P47" s="42"/>
      <c r="Q47" s="23"/>
      <c r="R47" s="23"/>
      <c r="S47" s="42"/>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0">
        <f t="shared" si="7"/>
        <v>1096</v>
      </c>
      <c r="BB47" s="66">
        <f t="shared" si="8"/>
        <v>1096</v>
      </c>
      <c r="BC47" s="41" t="str">
        <f t="shared" si="9"/>
        <v>INR  One Thousand  &amp;Ninety Six  Only</v>
      </c>
      <c r="IE47" s="22">
        <v>2</v>
      </c>
      <c r="IF47" s="22" t="s">
        <v>32</v>
      </c>
      <c r="IG47" s="22" t="s">
        <v>39</v>
      </c>
      <c r="IH47" s="22">
        <v>10</v>
      </c>
      <c r="II47" s="22" t="s">
        <v>34</v>
      </c>
    </row>
    <row r="48" spans="1:243" s="21" customFormat="1" ht="28.5">
      <c r="A48" s="84">
        <v>9.5</v>
      </c>
      <c r="B48" s="90" t="s">
        <v>88</v>
      </c>
      <c r="C48" s="34" t="s">
        <v>124</v>
      </c>
      <c r="D48" s="89">
        <v>10</v>
      </c>
      <c r="E48" s="89" t="s">
        <v>91</v>
      </c>
      <c r="F48" s="93">
        <v>127.14</v>
      </c>
      <c r="G48" s="23"/>
      <c r="H48" s="23"/>
      <c r="I48" s="36" t="s">
        <v>35</v>
      </c>
      <c r="J48" s="17">
        <f>IF(I48="Less(-)",-1,1)</f>
        <v>1</v>
      </c>
      <c r="K48" s="18" t="s">
        <v>45</v>
      </c>
      <c r="L48" s="18" t="s">
        <v>6</v>
      </c>
      <c r="M48" s="43"/>
      <c r="N48" s="23"/>
      <c r="O48" s="23"/>
      <c r="P48" s="42"/>
      <c r="Q48" s="23"/>
      <c r="R48" s="23"/>
      <c r="S48" s="42"/>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0">
        <f t="shared" si="7"/>
        <v>1271.4</v>
      </c>
      <c r="BB48" s="66">
        <f t="shared" si="8"/>
        <v>1271.4</v>
      </c>
      <c r="BC48" s="41" t="str">
        <f t="shared" si="9"/>
        <v>INR  One Thousand Two Hundred &amp; Seventy One  and Paise Forty Only</v>
      </c>
      <c r="IE48" s="22">
        <v>3</v>
      </c>
      <c r="IF48" s="22" t="s">
        <v>40</v>
      </c>
      <c r="IG48" s="22" t="s">
        <v>41</v>
      </c>
      <c r="IH48" s="22">
        <v>10</v>
      </c>
      <c r="II48" s="22" t="s">
        <v>34</v>
      </c>
    </row>
    <row r="49" spans="1:243" s="21" customFormat="1" ht="34.5" customHeight="1">
      <c r="A49" s="46" t="s">
        <v>43</v>
      </c>
      <c r="B49" s="47"/>
      <c r="C49" s="48"/>
      <c r="D49" s="49"/>
      <c r="E49" s="49"/>
      <c r="F49" s="49"/>
      <c r="G49" s="49"/>
      <c r="H49" s="50"/>
      <c r="I49" s="50"/>
      <c r="J49" s="50"/>
      <c r="K49" s="50"/>
      <c r="L49" s="51"/>
      <c r="BA49" s="61">
        <f>SUM(BA13:BA48)</f>
        <v>322089.44</v>
      </c>
      <c r="BB49" s="65">
        <f>SUM(BB13:BB48)</f>
        <v>322089.44</v>
      </c>
      <c r="BC49" s="41" t="str">
        <f>SpellNumber($E$2,BB49)</f>
        <v>INR  Three Lakh Twenty Two Thousand  &amp;Eighty Nine  and Paise Forty Four Only</v>
      </c>
      <c r="IE49" s="22">
        <v>4</v>
      </c>
      <c r="IF49" s="22" t="s">
        <v>37</v>
      </c>
      <c r="IG49" s="22" t="s">
        <v>42</v>
      </c>
      <c r="IH49" s="22">
        <v>10</v>
      </c>
      <c r="II49" s="22" t="s">
        <v>34</v>
      </c>
    </row>
    <row r="50" spans="1:243" s="26" customFormat="1" ht="33.75" customHeight="1">
      <c r="A50" s="47" t="s">
        <v>47</v>
      </c>
      <c r="B50" s="52"/>
      <c r="C50" s="24"/>
      <c r="D50" s="53"/>
      <c r="E50" s="54" t="s">
        <v>53</v>
      </c>
      <c r="F50" s="63"/>
      <c r="G50" s="55"/>
      <c r="H50" s="25"/>
      <c r="I50" s="25"/>
      <c r="J50" s="25"/>
      <c r="K50" s="56"/>
      <c r="L50" s="57"/>
      <c r="M50" s="58"/>
      <c r="O50" s="21"/>
      <c r="P50" s="21"/>
      <c r="Q50" s="21"/>
      <c r="R50" s="21"/>
      <c r="S50" s="21"/>
      <c r="BA50" s="62">
        <f>IF(ISBLANK(F50),0,IF(E50="Excess (+)",ROUND(BA49+(BA49*F50),2),IF(E50="Less (-)",ROUND(BA49+(BA49*F50*(-1)),2),IF(E50="At Par",BA49,0))))</f>
        <v>0</v>
      </c>
      <c r="BB50" s="64">
        <f>ROUND(BA50,0)</f>
        <v>0</v>
      </c>
      <c r="BC50" s="41" t="str">
        <f>SpellNumber($E$2,BA50)</f>
        <v>INR Zero Only</v>
      </c>
      <c r="IE50" s="27"/>
      <c r="IF50" s="27"/>
      <c r="IG50" s="27"/>
      <c r="IH50" s="27"/>
      <c r="II50" s="27"/>
    </row>
    <row r="51" spans="1:243" s="26" customFormat="1" ht="41.25" customHeight="1">
      <c r="A51" s="46" t="s">
        <v>46</v>
      </c>
      <c r="B51" s="46"/>
      <c r="C51" s="71" t="str">
        <f>SpellNumber($E$2,BA50)</f>
        <v>INR Zero Only</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E51" s="27"/>
      <c r="IF51" s="27"/>
      <c r="IG51" s="27"/>
      <c r="IH51" s="27"/>
      <c r="II51" s="27"/>
    </row>
    <row r="52" spans="3:243" s="12" customFormat="1" ht="15">
      <c r="C52" s="28"/>
      <c r="D52" s="28"/>
      <c r="E52" s="28"/>
      <c r="F52" s="28"/>
      <c r="G52" s="28"/>
      <c r="H52" s="28"/>
      <c r="I52" s="28"/>
      <c r="J52" s="28"/>
      <c r="K52" s="28"/>
      <c r="L52" s="28"/>
      <c r="M52" s="28"/>
      <c r="O52" s="28"/>
      <c r="BA52" s="28"/>
      <c r="BC52" s="28"/>
      <c r="IE52" s="13"/>
      <c r="IF52" s="13"/>
      <c r="IG52" s="13"/>
      <c r="IH52" s="13"/>
      <c r="II52" s="13"/>
    </row>
  </sheetData>
  <sheetProtection password="EEC8" sheet="1" selectLockedCells="1"/>
  <mergeCells count="8">
    <mergeCell ref="A9:BC9"/>
    <mergeCell ref="C51:BC5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41 G42:H48 G13:H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 M20:M21 M23:M26 M28 M30:M42 M44:M48">
      <formula1>0</formula1>
      <formula2>999999999999999</formula2>
    </dataValidation>
    <dataValidation allowBlank="1" showInputMessage="1" showErrorMessage="1" promptTitle="Item Description" prompt="Please enter Item Description in text" sqref="B39:B44 B29:B34 B19:B24"/>
    <dataValidation type="decimal" allowBlank="1" showInputMessage="1" showErrorMessage="1" promptTitle="Rate Entry" prompt="Please enter the Rate in Rupees for this item. " errorTitle="Invaid Entry" error="Only Numeric Values are allowed. " sqref="H41">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C2">
      <formula1>"Normal, SingleWindow, Alternate"</formula1>
    </dataValidation>
    <dataValidation type="list" allowBlank="1" showInputMessage="1" showErrorMessage="1" sqref="E50">
      <formula1>"Select, Excess (+), Less (-)"</formula1>
    </dataValidation>
    <dataValidation type="list" allowBlank="1" showInputMessage="1" showErrorMessage="1" sqref="L13:L48">
      <formula1>"INR"</formula1>
    </dataValidation>
    <dataValidation type="decimal" allowBlank="1" showInputMessage="1" showErrorMessage="1" promptTitle="Quantity" prompt="Please enter the Quantity for this item. " errorTitle="Invalid Entry" error="Only Numeric Values are allowed. " sqref="F13:F48 D13:D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2022-03-11T13:00:14Z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