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93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<sst xmlns="http://schemas.openxmlformats.org/spreadsheetml/2006/main" count="399" uniqueCount="128">
  <si>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</si>
  <si>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</si>
  <si>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</si>
  <si>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</si>
  <si>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</si>
  <si>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</si>
  <si>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</si>
  <si>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</si>
  <si>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</si>
  <si>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</si>
  <si>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</si>
  <si>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</si>
  <si>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</si>
  <si>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</si>
  <si>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</si>
  <si>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</si>
  <si>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</si>
  <si>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</si>
  <si>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</si>
  <si>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</si>
  <si>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</si>
  <si>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</si>
  <si>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</si>
  <si>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</si>
  <si>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</si>
  <si>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</si>
  <si>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</si>
  <si>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</si>
  <si>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</si>
  <si>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</si>
  <si>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</si>
  <si>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</si>
  <si>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</si>
  <si>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</si>
  <si>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</si>
  <si>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</si>
  <si>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</si>
  <si>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</si>
  <si>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</si>
  <si>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</si>
  <si>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</si>
  <si>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</si>
  <si>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</si>
  <si>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</si>
  <si>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</si>
  <si>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</si>
  <si>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</si>
  <si>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</si>
  <si>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</si>
  <si>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</si>
  <si>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</si>
  <si>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</si>
  <si>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</si>
  <si>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</si>
  <si>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</si>
  <si>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Supplying &amp; drawing following sizes of FRLS PVC insulated copper conductor, single core cable in  the existing surface / recessed steel / PVC conduit as reqd.</t>
  </si>
  <si>
    <t>3 x 1.5 Sq.mm..</t>
  </si>
  <si>
    <t>3 x 2.5 Sq.mm..</t>
  </si>
  <si>
    <t>Supplying and fixing following piano type switch /socket on existing switch box/cover I/c connection etc as reqd.</t>
  </si>
  <si>
    <t>5/6 Amp switch</t>
  </si>
  <si>
    <t>15/16 Amp. switch</t>
  </si>
  <si>
    <t>3 Pin 5/6 Amp. socket outlet</t>
  </si>
  <si>
    <t>6 Pin 15/16 Amp. socket outlet.</t>
  </si>
  <si>
    <t>Fan regulator socket type</t>
  </si>
  <si>
    <t>Supply, fixing,  following modular type switch / socket on existing modular plate &amp; switch box including connectins but excluding modular plate etc. as reqd.</t>
  </si>
  <si>
    <t>Fan regulator socket type rotary step</t>
  </si>
  <si>
    <t>Blanking plate</t>
  </si>
  <si>
    <t>Supplying and fixing following modular base &amp; cover plate on existing modular metal boxes etc. as reqd.</t>
  </si>
  <si>
    <t>3 module</t>
  </si>
  <si>
    <t xml:space="preserve">6 module </t>
  </si>
  <si>
    <t>Providing and fixing following sizes of PVC casing and capping on surface as reqd.</t>
  </si>
  <si>
    <t>20 x 12 mm</t>
  </si>
  <si>
    <t>Supply and fixing of following LED light fixture with Electronic driver,  LED lamp, reflector, diffusser, MS body/housing holder etc. complete with all fixing accessories and lamp as required complete.</t>
  </si>
  <si>
    <t xml:space="preserve">1 X 20W LED tube with fitting </t>
  </si>
  <si>
    <t>12 watt surface mounting LED light fixture</t>
  </si>
  <si>
    <t>Supply fixing erection of wall bracket /ceiling fittings of all sizes and shapes containing upto two GLS lamps per fitting, complete with all accessories including connection etc. as required. (Without Lamp)</t>
  </si>
  <si>
    <t xml:space="preserve">Bulkhead for GLS lamp </t>
  </si>
  <si>
    <t xml:space="preserve">Supply and fixing and connecting &amp; commissioning following CFL /LED lamps  in existing fitting as reqd.(Make- Phillips)     </t>
  </si>
  <si>
    <t>LED bulb 9/10 W</t>
  </si>
  <si>
    <t>LED tube light 18 / 20 Watt.</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</si>
  <si>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</si>
  <si>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</si>
  <si>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Supply installation testing and commissioning of   following size sweep metal body heavy duty, 900 RPM  Exhaust fan with guard/ shutter and mounting arrangement etc as reqd.</t>
  </si>
  <si>
    <t xml:space="preserve"> 300 mm / 12" sweep</t>
  </si>
  <si>
    <t xml:space="preserve">Overhauling of ceiling fan of any size  including dismantling and refixing of fan, bearings, checking, cleaning the all parts and supplying &amp; replacement of rubber real, rubber rings, nut bolts, hanger clamps, bearing plates, cotter/ split pin, varnishing if reqd  etc, reassembling  testing and commissioning of fan as reqdired complete. </t>
  </si>
  <si>
    <t>Overhauling of exhaust fan of any size including dismantling of all parts and cleaning the fan with kerosene oil / petrol removing ball bearing/ bush and refixing after greasing/ oiling including testing and commissioning as required complete. (spares will be supplied by the Dept.)</t>
  </si>
  <si>
    <t>Supplying and fixing 2.5 mfd capacitor suitable for ceiling fan.</t>
  </si>
  <si>
    <t>Supplying &amp; fixing  3mm (1/8") thick phenolic laminated sheet on existing board with screw &amp; washer etc. as required.</t>
  </si>
  <si>
    <t>Locating fault in wiring rectifying  removing &amp;  restoring supply the same &amp; making good the damages etc as reqd.</t>
  </si>
  <si>
    <t>Mtr.</t>
  </si>
  <si>
    <t>Nos.</t>
  </si>
  <si>
    <t>Sq.cm</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</si>
  <si>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</si>
  <si>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</si>
  <si>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</si>
  <si>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</si>
  <si>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</si>
  <si>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</si>
  <si>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</si>
  <si>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</si>
  <si>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</si>
  <si>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</si>
  <si>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</si>
  <si>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</si>
  <si>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</si>
  <si>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</si>
  <si>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</si>
  <si>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</si>
  <si>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</si>
  <si>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</si>
  <si>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</si>
  <si>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</si>
  <si>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</si>
  <si>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</si>
  <si>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</si>
  <si>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</si>
  <si>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</si>
  <si>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</si>
  <si>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</si>
  <si>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</si>
  <si>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</si>
  <si>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</si>
  <si>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</si>
  <si>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</si>
  <si>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</si>
  <si>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 xml:space="preserve">Tender Inviting Authority: Executive Engineer IWD IIT Kanpur </t>
  </si>
  <si>
    <t>Name of Work: Repairing &amp; replacement of defective switch /socket, LED fitting, bulkhead, ceiling fans, exhaust fan etc. in Lift machine room and shaft at carous places in the campus IIT Kanpur.</t>
  </si>
  <si>
    <t>Contract No:         12/Elect/2022/198     dated: 04.08.2022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</si>
</sst>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Arial Narrow"/>
      <family val="2"/>
    </font>
    <font>
      <sz val="11"/>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Arial Narrow"/>
      <family val="2"/>
    </font>
    <font>
      <sz val="11"/>
      <color indexed="8"/>
      <name val="Arial Narrow"/>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rgb="FF000000"/>
      <name val="Arial Narrow"/>
      <family val="2"/>
    </font>
    <font>
      <sz val="11"/>
      <color theme="1"/>
      <name val="Arial Narrow"/>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6">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8"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70"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71" fillId="0" borderId="10" xfId="59" applyNumberFormat="1" applyFont="1" applyFill="1" applyBorder="1" applyAlignment="1">
      <alignment vertical="top" wrapText="1"/>
      <protection/>
    </xf>
    <xf numFmtId="0" fontId="72"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3"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4" fillId="33" borderId="10" xfId="59" applyNumberFormat="1" applyFont="1" applyFill="1" applyBorder="1" applyAlignment="1" applyProtection="1">
      <alignment vertical="center" wrapText="1"/>
      <protection locked="0"/>
    </xf>
    <xf numFmtId="0" fontId="68"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5" fillId="0" borderId="11" xfId="59" applyNumberFormat="1" applyFont="1" applyFill="1" applyBorder="1" applyAlignment="1">
      <alignment vertical="top"/>
      <protection/>
    </xf>
    <xf numFmtId="10" fontId="76"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71" fillId="0" borderId="10" xfId="59" applyNumberFormat="1" applyFont="1" applyFill="1" applyBorder="1" applyAlignment="1">
      <alignment horizontal="center" vertical="top" wrapText="1"/>
      <protection/>
    </xf>
    <xf numFmtId="0" fontId="77" fillId="0" borderId="11" xfId="0" applyFont="1" applyFill="1" applyBorder="1" applyAlignment="1">
      <alignment horizontal="justify" vertical="top" wrapText="1"/>
    </xf>
    <xf numFmtId="1" fontId="17" fillId="0" borderId="11" xfId="0" applyNumberFormat="1" applyFont="1" applyFill="1" applyBorder="1" applyAlignment="1">
      <alignment horizontal="center" vertical="top" wrapText="1"/>
    </xf>
    <xf numFmtId="0" fontId="17" fillId="0" borderId="11" xfId="0" applyFont="1" applyFill="1" applyBorder="1" applyAlignment="1">
      <alignment horizontal="justify" vertical="top" wrapText="1"/>
    </xf>
    <xf numFmtId="173" fontId="17" fillId="0" borderId="11" xfId="0" applyNumberFormat="1" applyFont="1" applyFill="1" applyBorder="1" applyAlignment="1">
      <alignment horizontal="center" vertical="top" wrapText="1"/>
    </xf>
    <xf numFmtId="2" fontId="17" fillId="0" borderId="11" xfId="0" applyNumberFormat="1" applyFont="1" applyFill="1" applyBorder="1" applyAlignment="1">
      <alignment horizontal="right" vertical="top" wrapText="1"/>
    </xf>
    <xf numFmtId="2" fontId="17" fillId="0" borderId="11" xfId="0" applyNumberFormat="1" applyFont="1" applyFill="1" applyBorder="1" applyAlignment="1">
      <alignment horizontal="center" vertical="top" wrapText="1"/>
    </xf>
    <xf numFmtId="2" fontId="77" fillId="0" borderId="11" xfId="0" applyNumberFormat="1" applyFont="1" applyFill="1" applyBorder="1" applyAlignment="1" applyProtection="1">
      <alignment horizontal="right" vertical="top" wrapText="1"/>
      <protection locked="0"/>
    </xf>
    <xf numFmtId="2" fontId="17" fillId="0" borderId="11" xfId="0" applyNumberFormat="1" applyFont="1" applyFill="1" applyBorder="1" applyAlignment="1" applyProtection="1">
      <alignment horizontal="right" vertical="top" wrapText="1"/>
      <protection locked="0"/>
    </xf>
    <xf numFmtId="1" fontId="18" fillId="0" borderId="11" xfId="0" applyNumberFormat="1" applyFont="1" applyFill="1" applyBorder="1" applyAlignment="1">
      <alignment horizontal="center" vertical="center" wrapText="1"/>
    </xf>
    <xf numFmtId="0" fontId="78" fillId="0" borderId="11" xfId="0" applyFont="1" applyFill="1" applyBorder="1" applyAlignment="1">
      <alignment horizontal="justify" vertical="top" wrapText="1"/>
    </xf>
    <xf numFmtId="173" fontId="18" fillId="0" borderId="11" xfId="0" applyNumberFormat="1" applyFont="1" applyFill="1" applyBorder="1" applyAlignment="1">
      <alignment horizontal="center" vertical="center"/>
    </xf>
    <xf numFmtId="0" fontId="78" fillId="0" borderId="11" xfId="0" applyFont="1" applyFill="1" applyBorder="1" applyAlignment="1">
      <alignment horizontal="justify" vertical="top"/>
    </xf>
    <xf numFmtId="2" fontId="18" fillId="0" borderId="11" xfId="0" applyNumberFormat="1" applyFont="1" applyFill="1" applyBorder="1" applyAlignment="1">
      <alignment horizontal="right" vertical="top" wrapText="1"/>
    </xf>
    <xf numFmtId="2" fontId="18" fillId="0" borderId="11" xfId="0" applyNumberFormat="1" applyFont="1" applyFill="1" applyBorder="1" applyAlignment="1">
      <alignment horizontal="center" vertical="top" wrapText="1"/>
    </xf>
    <xf numFmtId="2" fontId="78" fillId="0" borderId="11" xfId="0" applyNumberFormat="1" applyFont="1" applyFill="1" applyBorder="1" applyAlignment="1" applyProtection="1">
      <alignment horizontal="right" vertical="top" wrapText="1"/>
      <protection locked="0"/>
    </xf>
    <xf numFmtId="2" fontId="18" fillId="0" borderId="11" xfId="0" applyNumberFormat="1" applyFont="1" applyFill="1" applyBorder="1" applyAlignment="1">
      <alignment horizontal="right" vertical="top"/>
    </xf>
    <xf numFmtId="1" fontId="17" fillId="0" borderId="11" xfId="0" applyNumberFormat="1" applyFont="1" applyFill="1" applyBorder="1" applyAlignment="1">
      <alignment horizontal="center" vertical="top"/>
    </xf>
    <xf numFmtId="0" fontId="77" fillId="0" borderId="11" xfId="0" applyFont="1" applyFill="1" applyBorder="1" applyAlignment="1">
      <alignment horizontal="justify" vertical="top"/>
    </xf>
    <xf numFmtId="173" fontId="17" fillId="0" borderId="11" xfId="0" applyNumberFormat="1" applyFont="1" applyFill="1" applyBorder="1" applyAlignment="1">
      <alignment horizontal="center" vertical="top"/>
    </xf>
    <xf numFmtId="2" fontId="17" fillId="0" borderId="11" xfId="0" applyNumberFormat="1" applyFont="1" applyFill="1" applyBorder="1" applyAlignment="1">
      <alignment horizontal="right" vertical="top"/>
    </xf>
    <xf numFmtId="173" fontId="18"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top"/>
    </xf>
    <xf numFmtId="0" fontId="11" fillId="0" borderId="11" xfId="0" applyFont="1" applyFill="1" applyBorder="1" applyAlignment="1">
      <alignment horizontal="justify" vertical="top" wrapText="1"/>
    </xf>
    <xf numFmtId="2" fontId="11" fillId="0" borderId="11" xfId="0" applyNumberFormat="1" applyFont="1" applyFill="1" applyBorder="1" applyAlignment="1">
      <alignment horizontal="right" vertical="top"/>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7"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54"/>
  <sheetViews>
    <sheetView showGridLines="0" zoomScale="75" zoomScaleNormal="75" zoomScalePageLayoutView="0" workbookViewId="0" topLeftCell="A1">
      <selection activeCell="F52" sqref="F52"/>
    </sheetView>
  </sheetViews>
  <sheetFormatPr defaultColWidth="9.140625" defaultRowHeight="15"/>
  <cols>
    <col min="1" max="1" width="14.8515625" style="28" customWidth="1"/>
    <col min="2" max="2" width="44.57421875" style="28" customWidth="1"/>
    <col min="3" max="3" width="16.71093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0"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99" t="str">
        <f>B2&amp;" BoQ"</f>
        <v>Percentage BoQ</v>
      </c>
      <c r="B1" s="99"/>
      <c r="C1" s="99"/>
      <c r="D1" s="99"/>
      <c r="E1" s="99"/>
      <c r="F1" s="99"/>
      <c r="G1" s="99"/>
      <c r="H1" s="99"/>
      <c r="I1" s="99"/>
      <c r="J1" s="99"/>
      <c r="K1" s="99"/>
      <c r="L1" s="99"/>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100" t="s">
        <v>125</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IE4" s="6"/>
      <c r="IF4" s="6"/>
      <c r="IG4" s="6"/>
      <c r="IH4" s="6"/>
      <c r="II4" s="6"/>
    </row>
    <row r="5" spans="1:243" s="5" customFormat="1" ht="30.75" customHeight="1">
      <c r="A5" s="100" t="s">
        <v>126</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IE5" s="6"/>
      <c r="IF5" s="6"/>
      <c r="IG5" s="6"/>
      <c r="IH5" s="6"/>
      <c r="II5" s="6"/>
    </row>
    <row r="6" spans="1:243" s="5" customFormat="1" ht="30.75" customHeight="1">
      <c r="A6" s="100" t="s">
        <v>127</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IE6" s="6"/>
      <c r="IF6" s="6"/>
      <c r="IG6" s="6"/>
      <c r="IH6" s="6"/>
      <c r="II6" s="6"/>
    </row>
    <row r="7" spans="1:243" s="5" customFormat="1" ht="29.25" customHeight="1" hidden="1">
      <c r="A7" s="101" t="s">
        <v>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IE7" s="6"/>
      <c r="IF7" s="6"/>
      <c r="IG7" s="6"/>
      <c r="IH7" s="6"/>
      <c r="II7" s="6"/>
    </row>
    <row r="8" spans="1:243" s="7" customFormat="1" ht="58.5" customHeight="1">
      <c r="A8" s="31" t="s">
        <v>51</v>
      </c>
      <c r="B8" s="102"/>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4"/>
      <c r="IE8" s="8"/>
      <c r="IF8" s="8"/>
      <c r="IG8" s="8"/>
      <c r="IH8" s="8"/>
      <c r="II8" s="8"/>
    </row>
    <row r="9" spans="1:243" s="9" customFormat="1" ht="61.5" customHeight="1">
      <c r="A9" s="93" t="s">
        <v>8</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48" customHeight="1">
      <c r="A13" s="70">
        <v>1</v>
      </c>
      <c r="B13" s="71" t="s">
        <v>55</v>
      </c>
      <c r="C13" s="34" t="s">
        <v>33</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2">
        <v>1</v>
      </c>
      <c r="IF13" s="22" t="s">
        <v>32</v>
      </c>
      <c r="IG13" s="22" t="s">
        <v>33</v>
      </c>
      <c r="IH13" s="22">
        <v>10</v>
      </c>
      <c r="II13" s="22" t="s">
        <v>34</v>
      </c>
    </row>
    <row r="14" spans="1:243" s="21" customFormat="1" ht="28.5">
      <c r="A14" s="72">
        <v>1.1</v>
      </c>
      <c r="B14" s="71" t="s">
        <v>56</v>
      </c>
      <c r="C14" s="34" t="s">
        <v>39</v>
      </c>
      <c r="D14" s="73">
        <v>40</v>
      </c>
      <c r="E14" s="74" t="s">
        <v>89</v>
      </c>
      <c r="F14" s="75">
        <v>47</v>
      </c>
      <c r="G14" s="23"/>
      <c r="H14" s="16"/>
      <c r="I14" s="36" t="s">
        <v>36</v>
      </c>
      <c r="J14" s="17">
        <f>IF(I14="Less(-)",-1,1)</f>
        <v>1</v>
      </c>
      <c r="K14" s="18" t="s">
        <v>46</v>
      </c>
      <c r="L14" s="18" t="s">
        <v>6</v>
      </c>
      <c r="M14" s="42"/>
      <c r="N14" s="23"/>
      <c r="O14" s="23"/>
      <c r="P14" s="43"/>
      <c r="Q14" s="23"/>
      <c r="R14" s="23"/>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1">
        <f>total_amount_ba($B$2,$D$2,D14,F14,J14,K14,M14)</f>
        <v>1880</v>
      </c>
      <c r="BB14" s="67">
        <f>BA14+SUM(N14:AZ14)</f>
        <v>1880</v>
      </c>
      <c r="BC14" s="41" t="str">
        <f>SpellNumber(L14,BB14)</f>
        <v>INR  One Thousand Eight Hundred &amp; Eighty  Only</v>
      </c>
      <c r="IE14" s="22">
        <v>1.01</v>
      </c>
      <c r="IF14" s="22" t="s">
        <v>37</v>
      </c>
      <c r="IG14" s="22" t="s">
        <v>33</v>
      </c>
      <c r="IH14" s="22">
        <v>123.223</v>
      </c>
      <c r="II14" s="22" t="s">
        <v>35</v>
      </c>
    </row>
    <row r="15" spans="1:243" s="21" customFormat="1" ht="28.5">
      <c r="A15" s="72">
        <v>1.2</v>
      </c>
      <c r="B15" s="71" t="s">
        <v>57</v>
      </c>
      <c r="C15" s="34" t="s">
        <v>40</v>
      </c>
      <c r="D15" s="73">
        <v>40</v>
      </c>
      <c r="E15" s="74" t="s">
        <v>89</v>
      </c>
      <c r="F15" s="76">
        <v>66</v>
      </c>
      <c r="G15" s="23"/>
      <c r="H15" s="23"/>
      <c r="I15" s="36" t="s">
        <v>36</v>
      </c>
      <c r="J15" s="17">
        <f>IF(I15="Less(-)",-1,1)</f>
        <v>1</v>
      </c>
      <c r="K15" s="18" t="s">
        <v>46</v>
      </c>
      <c r="L15" s="18" t="s">
        <v>6</v>
      </c>
      <c r="M15" s="44"/>
      <c r="N15" s="23"/>
      <c r="O15" s="23"/>
      <c r="P15" s="43"/>
      <c r="Q15" s="23"/>
      <c r="R15" s="23"/>
      <c r="S15" s="43"/>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1">
        <f aca="true" t="shared" si="0" ref="BA15:BA24">total_amount_ba($B$2,$D$2,D15,F15,J15,K15,M15)</f>
        <v>2640</v>
      </c>
      <c r="BB15" s="67">
        <f aca="true" t="shared" si="1" ref="BB15:BB35">BA15+SUM(N15:AZ15)</f>
        <v>2640</v>
      </c>
      <c r="BC15" s="41" t="str">
        <f>SpellNumber(L15,BB15)</f>
        <v>INR  Two Thousand Six Hundred &amp; Forty  Only</v>
      </c>
      <c r="IE15" s="22">
        <v>1.02</v>
      </c>
      <c r="IF15" s="22" t="s">
        <v>38</v>
      </c>
      <c r="IG15" s="22" t="s">
        <v>39</v>
      </c>
      <c r="IH15" s="22">
        <v>213</v>
      </c>
      <c r="II15" s="22" t="s">
        <v>35</v>
      </c>
    </row>
    <row r="16" spans="1:243" s="21" customFormat="1" ht="49.5">
      <c r="A16" s="77">
        <v>2</v>
      </c>
      <c r="B16" s="78" t="s">
        <v>58</v>
      </c>
      <c r="C16" s="34" t="s">
        <v>42</v>
      </c>
      <c r="D16" s="35"/>
      <c r="E16" s="15"/>
      <c r="F16" s="36"/>
      <c r="G16" s="16"/>
      <c r="H16" s="16"/>
      <c r="I16" s="36"/>
      <c r="J16" s="17"/>
      <c r="K16" s="18"/>
      <c r="L16" s="18"/>
      <c r="M16" s="19"/>
      <c r="N16" s="20"/>
      <c r="O16" s="20"/>
      <c r="P16" s="37"/>
      <c r="Q16" s="20"/>
      <c r="R16" s="20"/>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9"/>
      <c r="BB16" s="40"/>
      <c r="BC16" s="41"/>
      <c r="IE16" s="22">
        <v>2</v>
      </c>
      <c r="IF16" s="22" t="s">
        <v>32</v>
      </c>
      <c r="IG16" s="22" t="s">
        <v>40</v>
      </c>
      <c r="IH16" s="22">
        <v>10</v>
      </c>
      <c r="II16" s="22" t="s">
        <v>35</v>
      </c>
    </row>
    <row r="17" spans="1:243" s="21" customFormat="1" ht="16.5">
      <c r="A17" s="79">
        <v>2.1</v>
      </c>
      <c r="B17" s="80" t="s">
        <v>59</v>
      </c>
      <c r="C17" s="34" t="s">
        <v>43</v>
      </c>
      <c r="D17" s="81">
        <v>20</v>
      </c>
      <c r="E17" s="82" t="s">
        <v>90</v>
      </c>
      <c r="F17" s="83">
        <v>39</v>
      </c>
      <c r="G17" s="23"/>
      <c r="H17" s="23"/>
      <c r="I17" s="36" t="s">
        <v>36</v>
      </c>
      <c r="J17" s="17">
        <f>IF(I17="Less(-)",-1,1)</f>
        <v>1</v>
      </c>
      <c r="K17" s="18" t="s">
        <v>46</v>
      </c>
      <c r="L17" s="18" t="s">
        <v>6</v>
      </c>
      <c r="M17" s="44"/>
      <c r="N17" s="23"/>
      <c r="O17" s="23"/>
      <c r="P17" s="43"/>
      <c r="Q17" s="23"/>
      <c r="R17" s="23"/>
      <c r="S17" s="43"/>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1">
        <f t="shared" si="0"/>
        <v>780</v>
      </c>
      <c r="BB17" s="67">
        <f t="shared" si="1"/>
        <v>780</v>
      </c>
      <c r="BC17" s="41" t="str">
        <f aca="true" t="shared" si="2" ref="BC17:BC28">SpellNumber(L17,BB17)</f>
        <v>INR  Seven Hundred &amp; Eighty  Only</v>
      </c>
      <c r="IE17" s="22">
        <v>3</v>
      </c>
      <c r="IF17" s="22" t="s">
        <v>41</v>
      </c>
      <c r="IG17" s="22" t="s">
        <v>42</v>
      </c>
      <c r="IH17" s="22">
        <v>10</v>
      </c>
      <c r="II17" s="22" t="s">
        <v>35</v>
      </c>
    </row>
    <row r="18" spans="1:243" s="21" customFormat="1" ht="28.5">
      <c r="A18" s="79">
        <v>2.2</v>
      </c>
      <c r="B18" s="80" t="s">
        <v>60</v>
      </c>
      <c r="C18" s="34" t="s">
        <v>92</v>
      </c>
      <c r="D18" s="81">
        <v>15</v>
      </c>
      <c r="E18" s="82" t="s">
        <v>90</v>
      </c>
      <c r="F18" s="83">
        <v>96</v>
      </c>
      <c r="G18" s="23"/>
      <c r="H18" s="23"/>
      <c r="I18" s="36" t="s">
        <v>36</v>
      </c>
      <c r="J18" s="17">
        <f>IF(I18="Less(-)",-1,1)</f>
        <v>1</v>
      </c>
      <c r="K18" s="18" t="s">
        <v>46</v>
      </c>
      <c r="L18" s="18" t="s">
        <v>6</v>
      </c>
      <c r="M18" s="44"/>
      <c r="N18" s="23"/>
      <c r="O18" s="23"/>
      <c r="P18" s="43"/>
      <c r="Q18" s="23"/>
      <c r="R18" s="23"/>
      <c r="S18" s="43"/>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1">
        <f t="shared" si="0"/>
        <v>1440</v>
      </c>
      <c r="BB18" s="67">
        <f t="shared" si="1"/>
        <v>1440</v>
      </c>
      <c r="BC18" s="41" t="str">
        <f t="shared" si="2"/>
        <v>INR  One Thousand Four Hundred &amp; Forty  Only</v>
      </c>
      <c r="IE18" s="22">
        <v>1.01</v>
      </c>
      <c r="IF18" s="22" t="s">
        <v>37</v>
      </c>
      <c r="IG18" s="22" t="s">
        <v>33</v>
      </c>
      <c r="IH18" s="22">
        <v>123.223</v>
      </c>
      <c r="II18" s="22" t="s">
        <v>35</v>
      </c>
    </row>
    <row r="19" spans="1:243" s="21" customFormat="1" ht="16.5">
      <c r="A19" s="79">
        <v>2.3</v>
      </c>
      <c r="B19" s="80" t="s">
        <v>61</v>
      </c>
      <c r="C19" s="34" t="s">
        <v>93</v>
      </c>
      <c r="D19" s="84">
        <v>20</v>
      </c>
      <c r="E19" s="82" t="s">
        <v>90</v>
      </c>
      <c r="F19" s="83">
        <v>51</v>
      </c>
      <c r="G19" s="23"/>
      <c r="H19" s="23"/>
      <c r="I19" s="36" t="s">
        <v>36</v>
      </c>
      <c r="J19" s="17">
        <f>IF(I19="Less(-)",-1,1)</f>
        <v>1</v>
      </c>
      <c r="K19" s="18" t="s">
        <v>46</v>
      </c>
      <c r="L19" s="18" t="s">
        <v>6</v>
      </c>
      <c r="M19" s="44"/>
      <c r="N19" s="23"/>
      <c r="O19" s="23"/>
      <c r="P19" s="43"/>
      <c r="Q19" s="23"/>
      <c r="R19" s="23"/>
      <c r="S19" s="43"/>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45"/>
      <c r="AV19" s="38"/>
      <c r="AW19" s="38"/>
      <c r="AX19" s="38"/>
      <c r="AY19" s="38"/>
      <c r="AZ19" s="38"/>
      <c r="BA19" s="61">
        <f t="shared" si="0"/>
        <v>1020</v>
      </c>
      <c r="BB19" s="67">
        <f t="shared" si="1"/>
        <v>1020</v>
      </c>
      <c r="BC19" s="41" t="str">
        <f t="shared" si="2"/>
        <v>INR  One Thousand  &amp;Twenty  Only</v>
      </c>
      <c r="IE19" s="22">
        <v>1.02</v>
      </c>
      <c r="IF19" s="22" t="s">
        <v>38</v>
      </c>
      <c r="IG19" s="22" t="s">
        <v>39</v>
      </c>
      <c r="IH19" s="22">
        <v>213</v>
      </c>
      <c r="II19" s="22" t="s">
        <v>35</v>
      </c>
    </row>
    <row r="20" spans="1:243" s="21" customFormat="1" ht="28.5">
      <c r="A20" s="79">
        <v>2.4</v>
      </c>
      <c r="B20" s="80" t="s">
        <v>62</v>
      </c>
      <c r="C20" s="34" t="s">
        <v>94</v>
      </c>
      <c r="D20" s="84">
        <v>15</v>
      </c>
      <c r="E20" s="82" t="s">
        <v>90</v>
      </c>
      <c r="F20" s="83">
        <v>112</v>
      </c>
      <c r="G20" s="23"/>
      <c r="H20" s="23"/>
      <c r="I20" s="36" t="s">
        <v>36</v>
      </c>
      <c r="J20" s="17">
        <f>IF(I20="Less(-)",-1,1)</f>
        <v>1</v>
      </c>
      <c r="K20" s="18" t="s">
        <v>46</v>
      </c>
      <c r="L20" s="18" t="s">
        <v>6</v>
      </c>
      <c r="M20" s="44"/>
      <c r="N20" s="23"/>
      <c r="O20" s="23"/>
      <c r="P20" s="43"/>
      <c r="Q20" s="23"/>
      <c r="R20" s="23"/>
      <c r="S20" s="43"/>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1">
        <f t="shared" si="0"/>
        <v>1680</v>
      </c>
      <c r="BB20" s="67">
        <f t="shared" si="1"/>
        <v>1680</v>
      </c>
      <c r="BC20" s="41" t="str">
        <f t="shared" si="2"/>
        <v>INR  One Thousand Six Hundred &amp; Eighty  Only</v>
      </c>
      <c r="IE20" s="22">
        <v>2</v>
      </c>
      <c r="IF20" s="22" t="s">
        <v>32</v>
      </c>
      <c r="IG20" s="22" t="s">
        <v>40</v>
      </c>
      <c r="IH20" s="22">
        <v>10</v>
      </c>
      <c r="II20" s="22" t="s">
        <v>35</v>
      </c>
    </row>
    <row r="21" spans="1:243" s="21" customFormat="1" ht="28.5">
      <c r="A21" s="79">
        <v>2.5</v>
      </c>
      <c r="B21" s="80" t="s">
        <v>63</v>
      </c>
      <c r="C21" s="34" t="s">
        <v>95</v>
      </c>
      <c r="D21" s="84">
        <v>10</v>
      </c>
      <c r="E21" s="82" t="s">
        <v>90</v>
      </c>
      <c r="F21" s="83">
        <v>317</v>
      </c>
      <c r="G21" s="23"/>
      <c r="H21" s="23"/>
      <c r="I21" s="36" t="s">
        <v>36</v>
      </c>
      <c r="J21" s="17">
        <f>IF(I21="Less(-)",-1,1)</f>
        <v>1</v>
      </c>
      <c r="K21" s="18" t="s">
        <v>46</v>
      </c>
      <c r="L21" s="18" t="s">
        <v>6</v>
      </c>
      <c r="M21" s="44"/>
      <c r="N21" s="23"/>
      <c r="O21" s="23"/>
      <c r="P21" s="43"/>
      <c r="Q21" s="23"/>
      <c r="R21" s="23"/>
      <c r="S21" s="43"/>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1">
        <f t="shared" si="0"/>
        <v>3170</v>
      </c>
      <c r="BB21" s="67">
        <f t="shared" si="1"/>
        <v>3170</v>
      </c>
      <c r="BC21" s="41" t="str">
        <f t="shared" si="2"/>
        <v>INR  Three Thousand One Hundred &amp; Seventy  Only</v>
      </c>
      <c r="IE21" s="22">
        <v>3</v>
      </c>
      <c r="IF21" s="22" t="s">
        <v>41</v>
      </c>
      <c r="IG21" s="22" t="s">
        <v>42</v>
      </c>
      <c r="IH21" s="22">
        <v>10</v>
      </c>
      <c r="II21" s="22" t="s">
        <v>35</v>
      </c>
    </row>
    <row r="22" spans="1:243" s="21" customFormat="1" ht="78.75">
      <c r="A22" s="85">
        <v>3</v>
      </c>
      <c r="B22" s="86" t="s">
        <v>64</v>
      </c>
      <c r="C22" s="34" t="s">
        <v>96</v>
      </c>
      <c r="D22" s="35"/>
      <c r="E22" s="15"/>
      <c r="F22" s="36"/>
      <c r="G22" s="16"/>
      <c r="H22" s="16"/>
      <c r="I22" s="36"/>
      <c r="J22" s="17"/>
      <c r="K22" s="18"/>
      <c r="L22" s="18"/>
      <c r="M22" s="19"/>
      <c r="N22" s="20"/>
      <c r="O22" s="20"/>
      <c r="P22" s="37"/>
      <c r="Q22" s="20"/>
      <c r="R22" s="20"/>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9"/>
      <c r="BB22" s="40"/>
      <c r="BC22" s="41"/>
      <c r="IE22" s="22">
        <v>1.01</v>
      </c>
      <c r="IF22" s="22" t="s">
        <v>37</v>
      </c>
      <c r="IG22" s="22" t="s">
        <v>33</v>
      </c>
      <c r="IH22" s="22">
        <v>123.223</v>
      </c>
      <c r="II22" s="22" t="s">
        <v>35</v>
      </c>
    </row>
    <row r="23" spans="1:243" s="21" customFormat="1" ht="15.75">
      <c r="A23" s="87">
        <v>3.1</v>
      </c>
      <c r="B23" s="86" t="s">
        <v>59</v>
      </c>
      <c r="C23" s="34" t="s">
        <v>97</v>
      </c>
      <c r="D23" s="88">
        <v>60</v>
      </c>
      <c r="E23" s="74" t="s">
        <v>90</v>
      </c>
      <c r="F23" s="75">
        <v>75</v>
      </c>
      <c r="G23" s="23"/>
      <c r="H23" s="23"/>
      <c r="I23" s="36" t="s">
        <v>36</v>
      </c>
      <c r="J23" s="17">
        <f>IF(I23="Less(-)",-1,1)</f>
        <v>1</v>
      </c>
      <c r="K23" s="18" t="s">
        <v>46</v>
      </c>
      <c r="L23" s="18" t="s">
        <v>6</v>
      </c>
      <c r="M23" s="44"/>
      <c r="N23" s="23"/>
      <c r="O23" s="23"/>
      <c r="P23" s="43"/>
      <c r="Q23" s="23"/>
      <c r="R23" s="23"/>
      <c r="S23" s="43"/>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1">
        <f t="shared" si="0"/>
        <v>4500</v>
      </c>
      <c r="BB23" s="67">
        <f t="shared" si="1"/>
        <v>4500</v>
      </c>
      <c r="BC23" s="41" t="str">
        <f t="shared" si="2"/>
        <v>INR  Four Thousand Five Hundred    Only</v>
      </c>
      <c r="IE23" s="22">
        <v>1.02</v>
      </c>
      <c r="IF23" s="22" t="s">
        <v>38</v>
      </c>
      <c r="IG23" s="22" t="s">
        <v>39</v>
      </c>
      <c r="IH23" s="22">
        <v>213</v>
      </c>
      <c r="II23" s="22" t="s">
        <v>35</v>
      </c>
    </row>
    <row r="24" spans="1:243" s="21" customFormat="1" ht="28.5">
      <c r="A24" s="87">
        <v>3.2</v>
      </c>
      <c r="B24" s="86" t="s">
        <v>60</v>
      </c>
      <c r="C24" s="34" t="s">
        <v>98</v>
      </c>
      <c r="D24" s="88">
        <v>15</v>
      </c>
      <c r="E24" s="74" t="s">
        <v>90</v>
      </c>
      <c r="F24" s="75">
        <v>116</v>
      </c>
      <c r="G24" s="23"/>
      <c r="H24" s="23"/>
      <c r="I24" s="36" t="s">
        <v>36</v>
      </c>
      <c r="J24" s="17">
        <f>IF(I24="Less(-)",-1,1)</f>
        <v>1</v>
      </c>
      <c r="K24" s="18" t="s">
        <v>46</v>
      </c>
      <c r="L24" s="18" t="s">
        <v>6</v>
      </c>
      <c r="M24" s="44"/>
      <c r="N24" s="23"/>
      <c r="O24" s="23"/>
      <c r="P24" s="43"/>
      <c r="Q24" s="23"/>
      <c r="R24" s="23"/>
      <c r="S24" s="43"/>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1">
        <f t="shared" si="0"/>
        <v>1740</v>
      </c>
      <c r="BB24" s="67">
        <f t="shared" si="1"/>
        <v>1740</v>
      </c>
      <c r="BC24" s="41" t="str">
        <f t="shared" si="2"/>
        <v>INR  One Thousand Seven Hundred &amp; Forty  Only</v>
      </c>
      <c r="IE24" s="22">
        <v>2</v>
      </c>
      <c r="IF24" s="22" t="s">
        <v>32</v>
      </c>
      <c r="IG24" s="22" t="s">
        <v>40</v>
      </c>
      <c r="IH24" s="22">
        <v>10</v>
      </c>
      <c r="II24" s="22" t="s">
        <v>35</v>
      </c>
    </row>
    <row r="25" spans="1:243" s="21" customFormat="1" ht="28.5">
      <c r="A25" s="87">
        <v>3.3</v>
      </c>
      <c r="B25" s="86" t="s">
        <v>61</v>
      </c>
      <c r="C25" s="34" t="s">
        <v>99</v>
      </c>
      <c r="D25" s="88">
        <v>60</v>
      </c>
      <c r="E25" s="74" t="s">
        <v>90</v>
      </c>
      <c r="F25" s="75">
        <v>97</v>
      </c>
      <c r="G25" s="23"/>
      <c r="H25" s="23"/>
      <c r="I25" s="36" t="s">
        <v>36</v>
      </c>
      <c r="J25" s="17">
        <f>IF(I25="Less(-)",-1,1)</f>
        <v>1</v>
      </c>
      <c r="K25" s="18" t="s">
        <v>46</v>
      </c>
      <c r="L25" s="18" t="s">
        <v>6</v>
      </c>
      <c r="M25" s="44"/>
      <c r="N25" s="23"/>
      <c r="O25" s="23"/>
      <c r="P25" s="43"/>
      <c r="Q25" s="23"/>
      <c r="R25" s="23"/>
      <c r="S25" s="43"/>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1">
        <f>total_amount_ba($B$2,$D$2,D25,F25,J25,K25,M25)</f>
        <v>5820</v>
      </c>
      <c r="BB25" s="67">
        <f t="shared" si="1"/>
        <v>5820</v>
      </c>
      <c r="BC25" s="41" t="str">
        <f t="shared" si="2"/>
        <v>INR  Five Thousand Eight Hundred &amp; Twenty  Only</v>
      </c>
      <c r="IE25" s="22">
        <v>1.01</v>
      </c>
      <c r="IF25" s="22" t="s">
        <v>37</v>
      </c>
      <c r="IG25" s="22" t="s">
        <v>33</v>
      </c>
      <c r="IH25" s="22">
        <v>123.223</v>
      </c>
      <c r="II25" s="22" t="s">
        <v>35</v>
      </c>
    </row>
    <row r="26" spans="1:243" s="21" customFormat="1" ht="28.5">
      <c r="A26" s="87">
        <v>3.4</v>
      </c>
      <c r="B26" s="86" t="s">
        <v>62</v>
      </c>
      <c r="C26" s="34" t="s">
        <v>100</v>
      </c>
      <c r="D26" s="88">
        <v>15</v>
      </c>
      <c r="E26" s="74" t="s">
        <v>90</v>
      </c>
      <c r="F26" s="75">
        <v>153</v>
      </c>
      <c r="G26" s="23"/>
      <c r="H26" s="23"/>
      <c r="I26" s="36" t="s">
        <v>36</v>
      </c>
      <c r="J26" s="17">
        <f>IF(I26="Less(-)",-1,1)</f>
        <v>1</v>
      </c>
      <c r="K26" s="18" t="s">
        <v>46</v>
      </c>
      <c r="L26" s="18" t="s">
        <v>6</v>
      </c>
      <c r="M26" s="44"/>
      <c r="N26" s="23"/>
      <c r="O26" s="23"/>
      <c r="P26" s="43"/>
      <c r="Q26" s="23"/>
      <c r="R26" s="23"/>
      <c r="S26" s="43"/>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1">
        <f>total_amount_ba($B$2,$D$2,D26,F26,J26,K26,M26)</f>
        <v>2295</v>
      </c>
      <c r="BB26" s="67">
        <f t="shared" si="1"/>
        <v>2295</v>
      </c>
      <c r="BC26" s="41" t="str">
        <f t="shared" si="2"/>
        <v>INR  Two Thousand Two Hundred &amp; Ninety Five  Only</v>
      </c>
      <c r="IE26" s="22">
        <v>1.02</v>
      </c>
      <c r="IF26" s="22" t="s">
        <v>38</v>
      </c>
      <c r="IG26" s="22" t="s">
        <v>39</v>
      </c>
      <c r="IH26" s="22">
        <v>213</v>
      </c>
      <c r="II26" s="22" t="s">
        <v>35</v>
      </c>
    </row>
    <row r="27" spans="1:243" s="21" customFormat="1" ht="15.75">
      <c r="A27" s="87">
        <v>3.5</v>
      </c>
      <c r="B27" s="86" t="s">
        <v>65</v>
      </c>
      <c r="C27" s="34" t="s">
        <v>101</v>
      </c>
      <c r="D27" s="88">
        <v>20</v>
      </c>
      <c r="E27" s="74" t="s">
        <v>90</v>
      </c>
      <c r="F27" s="75">
        <v>300</v>
      </c>
      <c r="G27" s="23"/>
      <c r="H27" s="46"/>
      <c r="I27" s="36" t="s">
        <v>36</v>
      </c>
      <c r="J27" s="17">
        <f>IF(I27="Less(-)",-1,1)</f>
        <v>1</v>
      </c>
      <c r="K27" s="18" t="s">
        <v>46</v>
      </c>
      <c r="L27" s="18" t="s">
        <v>6</v>
      </c>
      <c r="M27" s="44"/>
      <c r="N27" s="23"/>
      <c r="O27" s="23"/>
      <c r="P27" s="43"/>
      <c r="Q27" s="23"/>
      <c r="R27" s="23"/>
      <c r="S27" s="43"/>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1">
        <f>total_amount_ba($B$2,$D$2,D27,F27,J27,K27,M27)</f>
        <v>6000</v>
      </c>
      <c r="BB27" s="67">
        <f t="shared" si="1"/>
        <v>6000</v>
      </c>
      <c r="BC27" s="41" t="str">
        <f t="shared" si="2"/>
        <v>INR  Six Thousand    Only</v>
      </c>
      <c r="IE27" s="22">
        <v>3</v>
      </c>
      <c r="IF27" s="22" t="s">
        <v>41</v>
      </c>
      <c r="IG27" s="22" t="s">
        <v>42</v>
      </c>
      <c r="IH27" s="22">
        <v>10</v>
      </c>
      <c r="II27" s="22" t="s">
        <v>35</v>
      </c>
    </row>
    <row r="28" spans="1:243" s="21" customFormat="1" ht="15.75">
      <c r="A28" s="87">
        <v>3.6</v>
      </c>
      <c r="B28" s="86" t="s">
        <v>66</v>
      </c>
      <c r="C28" s="34" t="s">
        <v>102</v>
      </c>
      <c r="D28" s="88">
        <v>2</v>
      </c>
      <c r="E28" s="74" t="s">
        <v>90</v>
      </c>
      <c r="F28" s="75">
        <v>28</v>
      </c>
      <c r="G28" s="23"/>
      <c r="H28" s="23"/>
      <c r="I28" s="36" t="s">
        <v>36</v>
      </c>
      <c r="J28" s="17">
        <f aca="true" t="shared" si="3" ref="J28:J35">IF(I28="Less(-)",-1,1)</f>
        <v>1</v>
      </c>
      <c r="K28" s="18" t="s">
        <v>46</v>
      </c>
      <c r="L28" s="18" t="s">
        <v>6</v>
      </c>
      <c r="M28" s="44"/>
      <c r="N28" s="23"/>
      <c r="O28" s="23"/>
      <c r="P28" s="43"/>
      <c r="Q28" s="23"/>
      <c r="R28" s="23"/>
      <c r="S28" s="43"/>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1">
        <f aca="true" t="shared" si="4" ref="BA28:BA35">total_amount_ba($B$2,$D$2,D28,F28,J28,K28,M28)</f>
        <v>56</v>
      </c>
      <c r="BB28" s="67">
        <f t="shared" si="1"/>
        <v>56</v>
      </c>
      <c r="BC28" s="41" t="str">
        <f t="shared" si="2"/>
        <v>INR  Fifty Six Only</v>
      </c>
      <c r="IE28" s="22">
        <v>1.02</v>
      </c>
      <c r="IF28" s="22" t="s">
        <v>38</v>
      </c>
      <c r="IG28" s="22" t="s">
        <v>39</v>
      </c>
      <c r="IH28" s="22">
        <v>213</v>
      </c>
      <c r="II28" s="22" t="s">
        <v>35</v>
      </c>
    </row>
    <row r="29" spans="1:243" s="21" customFormat="1" ht="63">
      <c r="A29" s="70">
        <v>4</v>
      </c>
      <c r="B29" s="69" t="s">
        <v>67</v>
      </c>
      <c r="C29" s="34" t="s">
        <v>103</v>
      </c>
      <c r="D29" s="35"/>
      <c r="E29" s="15"/>
      <c r="F29" s="36"/>
      <c r="G29" s="16"/>
      <c r="H29" s="16"/>
      <c r="I29" s="36"/>
      <c r="J29" s="17"/>
      <c r="K29" s="18"/>
      <c r="L29" s="18"/>
      <c r="M29" s="19"/>
      <c r="N29" s="20"/>
      <c r="O29" s="20"/>
      <c r="P29" s="37"/>
      <c r="Q29" s="20"/>
      <c r="R29" s="20"/>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9"/>
      <c r="BB29" s="40"/>
      <c r="BC29" s="41"/>
      <c r="IE29" s="22">
        <v>2</v>
      </c>
      <c r="IF29" s="22" t="s">
        <v>32</v>
      </c>
      <c r="IG29" s="22" t="s">
        <v>40</v>
      </c>
      <c r="IH29" s="22">
        <v>10</v>
      </c>
      <c r="II29" s="22" t="s">
        <v>35</v>
      </c>
    </row>
    <row r="30" spans="1:243" s="21" customFormat="1" ht="28.5">
      <c r="A30" s="89">
        <v>4.1</v>
      </c>
      <c r="B30" s="78" t="s">
        <v>68</v>
      </c>
      <c r="C30" s="34" t="s">
        <v>104</v>
      </c>
      <c r="D30" s="81">
        <v>15</v>
      </c>
      <c r="E30" s="82" t="s">
        <v>90</v>
      </c>
      <c r="F30" s="83">
        <v>112</v>
      </c>
      <c r="G30" s="23"/>
      <c r="H30" s="23"/>
      <c r="I30" s="36" t="s">
        <v>36</v>
      </c>
      <c r="J30" s="17">
        <f t="shared" si="3"/>
        <v>1</v>
      </c>
      <c r="K30" s="18" t="s">
        <v>46</v>
      </c>
      <c r="L30" s="18" t="s">
        <v>6</v>
      </c>
      <c r="M30" s="44"/>
      <c r="N30" s="23"/>
      <c r="O30" s="23"/>
      <c r="P30" s="43"/>
      <c r="Q30" s="23"/>
      <c r="R30" s="23"/>
      <c r="S30" s="43"/>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1">
        <f t="shared" si="4"/>
        <v>1680</v>
      </c>
      <c r="BB30" s="67">
        <f t="shared" si="1"/>
        <v>1680</v>
      </c>
      <c r="BC30" s="41" t="str">
        <f aca="true" t="shared" si="5" ref="BC30:BC35">SpellNumber(L30,BB30)</f>
        <v>INR  One Thousand Six Hundred &amp; Eighty  Only</v>
      </c>
      <c r="IE30" s="22">
        <v>3</v>
      </c>
      <c r="IF30" s="22" t="s">
        <v>41</v>
      </c>
      <c r="IG30" s="22" t="s">
        <v>42</v>
      </c>
      <c r="IH30" s="22">
        <v>10</v>
      </c>
      <c r="II30" s="22" t="s">
        <v>35</v>
      </c>
    </row>
    <row r="31" spans="1:243" s="21" customFormat="1" ht="28.5">
      <c r="A31" s="72">
        <v>4.2</v>
      </c>
      <c r="B31" s="69" t="s">
        <v>69</v>
      </c>
      <c r="C31" s="34" t="s">
        <v>105</v>
      </c>
      <c r="D31" s="73">
        <v>15</v>
      </c>
      <c r="E31" s="74" t="s">
        <v>90</v>
      </c>
      <c r="F31" s="75">
        <v>146</v>
      </c>
      <c r="G31" s="23"/>
      <c r="H31" s="23"/>
      <c r="I31" s="36" t="s">
        <v>36</v>
      </c>
      <c r="J31" s="17">
        <f t="shared" si="3"/>
        <v>1</v>
      </c>
      <c r="K31" s="18" t="s">
        <v>46</v>
      </c>
      <c r="L31" s="18" t="s">
        <v>6</v>
      </c>
      <c r="M31" s="44"/>
      <c r="N31" s="23"/>
      <c r="O31" s="23"/>
      <c r="P31" s="43"/>
      <c r="Q31" s="23"/>
      <c r="R31" s="23"/>
      <c r="S31" s="43"/>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1">
        <f t="shared" si="4"/>
        <v>2190</v>
      </c>
      <c r="BB31" s="67">
        <f t="shared" si="1"/>
        <v>2190</v>
      </c>
      <c r="BC31" s="41" t="str">
        <f t="shared" si="5"/>
        <v>INR  Two Thousand One Hundred &amp; Ninety  Only</v>
      </c>
      <c r="IE31" s="22">
        <v>1.01</v>
      </c>
      <c r="IF31" s="22" t="s">
        <v>37</v>
      </c>
      <c r="IG31" s="22" t="s">
        <v>33</v>
      </c>
      <c r="IH31" s="22">
        <v>123.223</v>
      </c>
      <c r="II31" s="22" t="s">
        <v>35</v>
      </c>
    </row>
    <row r="32" spans="1:243" s="21" customFormat="1" ht="47.25">
      <c r="A32" s="70">
        <v>5</v>
      </c>
      <c r="B32" s="69" t="s">
        <v>70</v>
      </c>
      <c r="C32" s="34" t="s">
        <v>106</v>
      </c>
      <c r="D32" s="35"/>
      <c r="E32" s="15"/>
      <c r="F32" s="36"/>
      <c r="G32" s="16"/>
      <c r="H32" s="16"/>
      <c r="I32" s="36"/>
      <c r="J32" s="17"/>
      <c r="K32" s="18"/>
      <c r="L32" s="18"/>
      <c r="M32" s="19"/>
      <c r="N32" s="20"/>
      <c r="O32" s="20"/>
      <c r="P32" s="37"/>
      <c r="Q32" s="20"/>
      <c r="R32" s="20"/>
      <c r="S32" s="3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9"/>
      <c r="BB32" s="40"/>
      <c r="BC32" s="41"/>
      <c r="IE32" s="22">
        <v>1.02</v>
      </c>
      <c r="IF32" s="22" t="s">
        <v>38</v>
      </c>
      <c r="IG32" s="22" t="s">
        <v>39</v>
      </c>
      <c r="IH32" s="22">
        <v>213</v>
      </c>
      <c r="II32" s="22" t="s">
        <v>35</v>
      </c>
    </row>
    <row r="33" spans="1:243" s="21" customFormat="1" ht="28.5">
      <c r="A33" s="72">
        <v>5.1</v>
      </c>
      <c r="B33" s="69" t="s">
        <v>71</v>
      </c>
      <c r="C33" s="34" t="s">
        <v>107</v>
      </c>
      <c r="D33" s="73">
        <v>20</v>
      </c>
      <c r="E33" s="74" t="s">
        <v>89</v>
      </c>
      <c r="F33" s="76">
        <v>68</v>
      </c>
      <c r="G33" s="23"/>
      <c r="H33" s="23"/>
      <c r="I33" s="36" t="s">
        <v>36</v>
      </c>
      <c r="J33" s="17">
        <f t="shared" si="3"/>
        <v>1</v>
      </c>
      <c r="K33" s="18" t="s">
        <v>46</v>
      </c>
      <c r="L33" s="18" t="s">
        <v>6</v>
      </c>
      <c r="M33" s="44"/>
      <c r="N33" s="23"/>
      <c r="O33" s="23"/>
      <c r="P33" s="43"/>
      <c r="Q33" s="23"/>
      <c r="R33" s="23"/>
      <c r="S33" s="43"/>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1">
        <f t="shared" si="4"/>
        <v>1360</v>
      </c>
      <c r="BB33" s="67">
        <f t="shared" si="1"/>
        <v>1360</v>
      </c>
      <c r="BC33" s="41" t="str">
        <f t="shared" si="5"/>
        <v>INR  One Thousand Three Hundred &amp; Sixty  Only</v>
      </c>
      <c r="IE33" s="22">
        <v>2</v>
      </c>
      <c r="IF33" s="22" t="s">
        <v>32</v>
      </c>
      <c r="IG33" s="22" t="s">
        <v>40</v>
      </c>
      <c r="IH33" s="22">
        <v>10</v>
      </c>
      <c r="II33" s="22" t="s">
        <v>35</v>
      </c>
    </row>
    <row r="34" spans="1:243" s="21" customFormat="1" ht="94.5">
      <c r="A34" s="70">
        <v>6</v>
      </c>
      <c r="B34" s="69" t="s">
        <v>72</v>
      </c>
      <c r="C34" s="34" t="s">
        <v>108</v>
      </c>
      <c r="D34" s="35"/>
      <c r="E34" s="15"/>
      <c r="F34" s="36"/>
      <c r="G34" s="16"/>
      <c r="H34" s="16"/>
      <c r="I34" s="36"/>
      <c r="J34" s="17"/>
      <c r="K34" s="18"/>
      <c r="L34" s="18"/>
      <c r="M34" s="19"/>
      <c r="N34" s="20"/>
      <c r="O34" s="20"/>
      <c r="P34" s="37"/>
      <c r="Q34" s="20"/>
      <c r="R34" s="20"/>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9"/>
      <c r="BB34" s="40"/>
      <c r="BC34" s="41"/>
      <c r="IE34" s="22">
        <v>3</v>
      </c>
      <c r="IF34" s="22" t="s">
        <v>41</v>
      </c>
      <c r="IG34" s="22" t="s">
        <v>42</v>
      </c>
      <c r="IH34" s="22">
        <v>10</v>
      </c>
      <c r="II34" s="22" t="s">
        <v>35</v>
      </c>
    </row>
    <row r="35" spans="1:243" s="21" customFormat="1" ht="28.5">
      <c r="A35" s="72">
        <v>6.1</v>
      </c>
      <c r="B35" s="69" t="s">
        <v>73</v>
      </c>
      <c r="C35" s="34" t="s">
        <v>109</v>
      </c>
      <c r="D35" s="73">
        <v>100</v>
      </c>
      <c r="E35" s="74" t="s">
        <v>90</v>
      </c>
      <c r="F35" s="75">
        <v>791</v>
      </c>
      <c r="G35" s="23"/>
      <c r="H35" s="23"/>
      <c r="I35" s="36" t="s">
        <v>36</v>
      </c>
      <c r="J35" s="17">
        <f t="shared" si="3"/>
        <v>1</v>
      </c>
      <c r="K35" s="18" t="s">
        <v>46</v>
      </c>
      <c r="L35" s="18" t="s">
        <v>6</v>
      </c>
      <c r="M35" s="44"/>
      <c r="N35" s="23"/>
      <c r="O35" s="23"/>
      <c r="P35" s="43"/>
      <c r="Q35" s="23"/>
      <c r="R35" s="23"/>
      <c r="S35" s="43"/>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61">
        <f t="shared" si="4"/>
        <v>79100</v>
      </c>
      <c r="BB35" s="67">
        <f t="shared" si="1"/>
        <v>79100</v>
      </c>
      <c r="BC35" s="41" t="str">
        <f t="shared" si="5"/>
        <v>INR  Seventy Nine Thousand One Hundred    Only</v>
      </c>
      <c r="IE35" s="22">
        <v>1.01</v>
      </c>
      <c r="IF35" s="22" t="s">
        <v>37</v>
      </c>
      <c r="IG35" s="22" t="s">
        <v>33</v>
      </c>
      <c r="IH35" s="22">
        <v>123.223</v>
      </c>
      <c r="II35" s="22" t="s">
        <v>35</v>
      </c>
    </row>
    <row r="36" spans="1:243" s="21" customFormat="1" ht="31.5">
      <c r="A36" s="72">
        <v>6.2</v>
      </c>
      <c r="B36" s="69" t="s">
        <v>74</v>
      </c>
      <c r="C36" s="34" t="s">
        <v>110</v>
      </c>
      <c r="D36" s="73">
        <v>10</v>
      </c>
      <c r="E36" s="74" t="s">
        <v>90</v>
      </c>
      <c r="F36" s="75">
        <v>1269</v>
      </c>
      <c r="G36" s="23"/>
      <c r="H36" s="23"/>
      <c r="I36" s="36" t="s">
        <v>36</v>
      </c>
      <c r="J36" s="17">
        <f aca="true" t="shared" si="6" ref="J36:J45">IF(I36="Less(-)",-1,1)</f>
        <v>1</v>
      </c>
      <c r="K36" s="18" t="s">
        <v>46</v>
      </c>
      <c r="L36" s="18" t="s">
        <v>6</v>
      </c>
      <c r="M36" s="44"/>
      <c r="N36" s="23"/>
      <c r="O36" s="23"/>
      <c r="P36" s="43"/>
      <c r="Q36" s="23"/>
      <c r="R36" s="23"/>
      <c r="S36" s="43"/>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1">
        <f aca="true" t="shared" si="7" ref="BA36:BA45">total_amount_ba($B$2,$D$2,D36,F36,J36,K36,M36)</f>
        <v>12690</v>
      </c>
      <c r="BB36" s="67">
        <f aca="true" t="shared" si="8" ref="BB36:BB48">BA36+SUM(N36:AZ36)</f>
        <v>12690</v>
      </c>
      <c r="BC36" s="41" t="str">
        <f>SpellNumber(L36,BB36)</f>
        <v>INR  Twelve Thousand Six Hundred &amp; Ninety  Only</v>
      </c>
      <c r="IE36" s="22">
        <v>1.02</v>
      </c>
      <c r="IF36" s="22" t="s">
        <v>38</v>
      </c>
      <c r="IG36" s="22" t="s">
        <v>39</v>
      </c>
      <c r="IH36" s="22">
        <v>213</v>
      </c>
      <c r="II36" s="22" t="s">
        <v>35</v>
      </c>
    </row>
    <row r="37" spans="1:243" s="21" customFormat="1" ht="94.5">
      <c r="A37" s="70">
        <v>7</v>
      </c>
      <c r="B37" s="69" t="s">
        <v>75</v>
      </c>
      <c r="C37" s="34" t="s">
        <v>111</v>
      </c>
      <c r="D37" s="35"/>
      <c r="E37" s="15"/>
      <c r="F37" s="36"/>
      <c r="G37" s="16"/>
      <c r="H37" s="16"/>
      <c r="I37" s="36"/>
      <c r="J37" s="17"/>
      <c r="K37" s="18"/>
      <c r="L37" s="18"/>
      <c r="M37" s="19"/>
      <c r="N37" s="20"/>
      <c r="O37" s="20"/>
      <c r="P37" s="37"/>
      <c r="Q37" s="20"/>
      <c r="R37" s="20"/>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9"/>
      <c r="BB37" s="40"/>
      <c r="BC37" s="41"/>
      <c r="IE37" s="22">
        <v>2</v>
      </c>
      <c r="IF37" s="22" t="s">
        <v>32</v>
      </c>
      <c r="IG37" s="22" t="s">
        <v>40</v>
      </c>
      <c r="IH37" s="22">
        <v>10</v>
      </c>
      <c r="II37" s="22" t="s">
        <v>35</v>
      </c>
    </row>
    <row r="38" spans="1:243" s="21" customFormat="1" ht="28.5">
      <c r="A38" s="72">
        <v>7.1</v>
      </c>
      <c r="B38" s="69" t="s">
        <v>76</v>
      </c>
      <c r="C38" s="34" t="s">
        <v>112</v>
      </c>
      <c r="D38" s="73">
        <v>150</v>
      </c>
      <c r="E38" s="74" t="s">
        <v>90</v>
      </c>
      <c r="F38" s="75">
        <v>519</v>
      </c>
      <c r="G38" s="23"/>
      <c r="H38" s="23"/>
      <c r="I38" s="36" t="s">
        <v>36</v>
      </c>
      <c r="J38" s="17">
        <f t="shared" si="6"/>
        <v>1</v>
      </c>
      <c r="K38" s="18" t="s">
        <v>46</v>
      </c>
      <c r="L38" s="18" t="s">
        <v>6</v>
      </c>
      <c r="M38" s="44"/>
      <c r="N38" s="23"/>
      <c r="O38" s="23"/>
      <c r="P38" s="43"/>
      <c r="Q38" s="23"/>
      <c r="R38" s="23"/>
      <c r="S38" s="43"/>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61">
        <f t="shared" si="7"/>
        <v>77850</v>
      </c>
      <c r="BB38" s="67">
        <f t="shared" si="8"/>
        <v>77850</v>
      </c>
      <c r="BC38" s="41" t="str">
        <f aca="true" t="shared" si="9" ref="BC38:BC48">SpellNumber(L38,BB38)</f>
        <v>INR  Seventy Seven Thousand Eight Hundred &amp; Fifty  Only</v>
      </c>
      <c r="IE38" s="22">
        <v>3</v>
      </c>
      <c r="IF38" s="22" t="s">
        <v>41</v>
      </c>
      <c r="IG38" s="22" t="s">
        <v>42</v>
      </c>
      <c r="IH38" s="22">
        <v>10</v>
      </c>
      <c r="II38" s="22" t="s">
        <v>35</v>
      </c>
    </row>
    <row r="39" spans="1:243" s="21" customFormat="1" ht="63">
      <c r="A39" s="85">
        <v>8</v>
      </c>
      <c r="B39" s="86" t="s">
        <v>77</v>
      </c>
      <c r="C39" s="34" t="s">
        <v>113</v>
      </c>
      <c r="D39" s="35"/>
      <c r="E39" s="15"/>
      <c r="F39" s="36"/>
      <c r="G39" s="16"/>
      <c r="H39" s="16"/>
      <c r="I39" s="36"/>
      <c r="J39" s="17"/>
      <c r="K39" s="18"/>
      <c r="L39" s="18"/>
      <c r="M39" s="19"/>
      <c r="N39" s="20"/>
      <c r="O39" s="20"/>
      <c r="P39" s="37"/>
      <c r="Q39" s="20"/>
      <c r="R39" s="20"/>
      <c r="S39" s="37"/>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9"/>
      <c r="BB39" s="40"/>
      <c r="BC39" s="41"/>
      <c r="IE39" s="22">
        <v>1.01</v>
      </c>
      <c r="IF39" s="22" t="s">
        <v>37</v>
      </c>
      <c r="IG39" s="22" t="s">
        <v>33</v>
      </c>
      <c r="IH39" s="22">
        <v>123.223</v>
      </c>
      <c r="II39" s="22" t="s">
        <v>35</v>
      </c>
    </row>
    <row r="40" spans="1:243" s="21" customFormat="1" ht="28.5">
      <c r="A40" s="72">
        <v>8.1</v>
      </c>
      <c r="B40" s="86" t="s">
        <v>78</v>
      </c>
      <c r="C40" s="34" t="s">
        <v>114</v>
      </c>
      <c r="D40" s="88">
        <v>150</v>
      </c>
      <c r="E40" s="74" t="s">
        <v>90</v>
      </c>
      <c r="F40" s="76">
        <v>123</v>
      </c>
      <c r="G40" s="23"/>
      <c r="H40" s="23"/>
      <c r="I40" s="36" t="s">
        <v>36</v>
      </c>
      <c r="J40" s="17">
        <f t="shared" si="6"/>
        <v>1</v>
      </c>
      <c r="K40" s="18" t="s">
        <v>46</v>
      </c>
      <c r="L40" s="18" t="s">
        <v>6</v>
      </c>
      <c r="M40" s="44"/>
      <c r="N40" s="23"/>
      <c r="O40" s="23"/>
      <c r="P40" s="43"/>
      <c r="Q40" s="23"/>
      <c r="R40" s="23"/>
      <c r="S40" s="43"/>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45"/>
      <c r="AV40" s="38"/>
      <c r="AW40" s="38"/>
      <c r="AX40" s="38"/>
      <c r="AY40" s="38"/>
      <c r="AZ40" s="38"/>
      <c r="BA40" s="61">
        <f t="shared" si="7"/>
        <v>18450</v>
      </c>
      <c r="BB40" s="67">
        <f t="shared" si="8"/>
        <v>18450</v>
      </c>
      <c r="BC40" s="41" t="str">
        <f t="shared" si="9"/>
        <v>INR  Eighteen Thousand Four Hundred &amp; Fifty  Only</v>
      </c>
      <c r="IE40" s="22">
        <v>1.02</v>
      </c>
      <c r="IF40" s="22" t="s">
        <v>38</v>
      </c>
      <c r="IG40" s="22" t="s">
        <v>39</v>
      </c>
      <c r="IH40" s="22">
        <v>213</v>
      </c>
      <c r="II40" s="22" t="s">
        <v>35</v>
      </c>
    </row>
    <row r="41" spans="1:243" s="21" customFormat="1" ht="15.75">
      <c r="A41" s="87">
        <v>8.2</v>
      </c>
      <c r="B41" s="86" t="s">
        <v>79</v>
      </c>
      <c r="C41" s="34" t="s">
        <v>115</v>
      </c>
      <c r="D41" s="88">
        <v>50</v>
      </c>
      <c r="E41" s="74" t="s">
        <v>90</v>
      </c>
      <c r="F41" s="76">
        <v>308</v>
      </c>
      <c r="G41" s="23"/>
      <c r="H41" s="23"/>
      <c r="I41" s="36" t="s">
        <v>36</v>
      </c>
      <c r="J41" s="17">
        <f t="shared" si="6"/>
        <v>1</v>
      </c>
      <c r="K41" s="18" t="s">
        <v>46</v>
      </c>
      <c r="L41" s="18" t="s">
        <v>6</v>
      </c>
      <c r="M41" s="44"/>
      <c r="N41" s="23"/>
      <c r="O41" s="23"/>
      <c r="P41" s="43"/>
      <c r="Q41" s="23"/>
      <c r="R41" s="23"/>
      <c r="S41" s="43"/>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61">
        <f t="shared" si="7"/>
        <v>15400</v>
      </c>
      <c r="BB41" s="67">
        <f t="shared" si="8"/>
        <v>15400</v>
      </c>
      <c r="BC41" s="41" t="str">
        <f t="shared" si="9"/>
        <v>INR  Fifteen Thousand Four Hundred    Only</v>
      </c>
      <c r="IE41" s="22">
        <v>2</v>
      </c>
      <c r="IF41" s="22" t="s">
        <v>32</v>
      </c>
      <c r="IG41" s="22" t="s">
        <v>40</v>
      </c>
      <c r="IH41" s="22">
        <v>10</v>
      </c>
      <c r="II41" s="22" t="s">
        <v>35</v>
      </c>
    </row>
    <row r="42" spans="1:243" s="21" customFormat="1" ht="126">
      <c r="A42" s="70">
        <v>9</v>
      </c>
      <c r="B42" s="71" t="s">
        <v>80</v>
      </c>
      <c r="C42" s="34" t="s">
        <v>116</v>
      </c>
      <c r="D42" s="35"/>
      <c r="E42" s="15"/>
      <c r="F42" s="36"/>
      <c r="G42" s="16"/>
      <c r="H42" s="16"/>
      <c r="I42" s="36"/>
      <c r="J42" s="17"/>
      <c r="K42" s="18"/>
      <c r="L42" s="18"/>
      <c r="M42" s="19"/>
      <c r="N42" s="20"/>
      <c r="O42" s="20"/>
      <c r="P42" s="37"/>
      <c r="Q42" s="20"/>
      <c r="R42" s="20"/>
      <c r="S42" s="37"/>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9"/>
      <c r="BB42" s="40"/>
      <c r="BC42" s="41"/>
      <c r="IE42" s="22">
        <v>3</v>
      </c>
      <c r="IF42" s="22" t="s">
        <v>41</v>
      </c>
      <c r="IG42" s="22" t="s">
        <v>42</v>
      </c>
      <c r="IH42" s="22">
        <v>10</v>
      </c>
      <c r="II42" s="22" t="s">
        <v>35</v>
      </c>
    </row>
    <row r="43" spans="1:243" s="21" customFormat="1" ht="28.5">
      <c r="A43" s="72">
        <v>9.1</v>
      </c>
      <c r="B43" s="71" t="s">
        <v>81</v>
      </c>
      <c r="C43" s="34" t="s">
        <v>117</v>
      </c>
      <c r="D43" s="88">
        <v>10</v>
      </c>
      <c r="E43" s="74" t="s">
        <v>35</v>
      </c>
      <c r="F43" s="76">
        <v>2798</v>
      </c>
      <c r="G43" s="23"/>
      <c r="H43" s="23"/>
      <c r="I43" s="36" t="s">
        <v>36</v>
      </c>
      <c r="J43" s="17">
        <f t="shared" si="6"/>
        <v>1</v>
      </c>
      <c r="K43" s="18" t="s">
        <v>46</v>
      </c>
      <c r="L43" s="18" t="s">
        <v>6</v>
      </c>
      <c r="M43" s="44"/>
      <c r="N43" s="23"/>
      <c r="O43" s="23"/>
      <c r="P43" s="43"/>
      <c r="Q43" s="23"/>
      <c r="R43" s="23"/>
      <c r="S43" s="43"/>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61">
        <f t="shared" si="7"/>
        <v>27980</v>
      </c>
      <c r="BB43" s="67">
        <f t="shared" si="8"/>
        <v>27980</v>
      </c>
      <c r="BC43" s="41" t="str">
        <f t="shared" si="9"/>
        <v>INR  Twenty Seven Thousand Nine Hundred &amp; Eighty  Only</v>
      </c>
      <c r="IE43" s="22">
        <v>1.01</v>
      </c>
      <c r="IF43" s="22" t="s">
        <v>37</v>
      </c>
      <c r="IG43" s="22" t="s">
        <v>33</v>
      </c>
      <c r="IH43" s="22">
        <v>123.223</v>
      </c>
      <c r="II43" s="22" t="s">
        <v>35</v>
      </c>
    </row>
    <row r="44" spans="1:243" s="21" customFormat="1" ht="94.5">
      <c r="A44" s="70">
        <v>10</v>
      </c>
      <c r="B44" s="71" t="s">
        <v>82</v>
      </c>
      <c r="C44" s="34" t="s">
        <v>118</v>
      </c>
      <c r="D44" s="35"/>
      <c r="E44" s="15"/>
      <c r="F44" s="36"/>
      <c r="G44" s="16"/>
      <c r="H44" s="16"/>
      <c r="I44" s="36"/>
      <c r="J44" s="17"/>
      <c r="K44" s="18"/>
      <c r="L44" s="18"/>
      <c r="M44" s="19"/>
      <c r="N44" s="20"/>
      <c r="O44" s="20"/>
      <c r="P44" s="37"/>
      <c r="Q44" s="20"/>
      <c r="R44" s="20"/>
      <c r="S44" s="37"/>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9"/>
      <c r="BB44" s="40"/>
      <c r="BC44" s="41"/>
      <c r="IE44" s="22">
        <v>1.02</v>
      </c>
      <c r="IF44" s="22" t="s">
        <v>38</v>
      </c>
      <c r="IG44" s="22" t="s">
        <v>39</v>
      </c>
      <c r="IH44" s="22">
        <v>213</v>
      </c>
      <c r="II44" s="22" t="s">
        <v>35</v>
      </c>
    </row>
    <row r="45" spans="1:243" s="21" customFormat="1" ht="28.5">
      <c r="A45" s="87">
        <v>10.1</v>
      </c>
      <c r="B45" s="71" t="s">
        <v>83</v>
      </c>
      <c r="C45" s="34" t="s">
        <v>119</v>
      </c>
      <c r="D45" s="73">
        <v>10</v>
      </c>
      <c r="E45" s="74" t="s">
        <v>90</v>
      </c>
      <c r="F45" s="76">
        <v>3565</v>
      </c>
      <c r="G45" s="23"/>
      <c r="H45" s="23"/>
      <c r="I45" s="36" t="s">
        <v>36</v>
      </c>
      <c r="J45" s="17">
        <f t="shared" si="6"/>
        <v>1</v>
      </c>
      <c r="K45" s="18" t="s">
        <v>46</v>
      </c>
      <c r="L45" s="18" t="s">
        <v>6</v>
      </c>
      <c r="M45" s="44"/>
      <c r="N45" s="23"/>
      <c r="O45" s="23"/>
      <c r="P45" s="43"/>
      <c r="Q45" s="23"/>
      <c r="R45" s="23"/>
      <c r="S45" s="43"/>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61">
        <f t="shared" si="7"/>
        <v>35650</v>
      </c>
      <c r="BB45" s="67">
        <f t="shared" si="8"/>
        <v>35650</v>
      </c>
      <c r="BC45" s="41" t="str">
        <f t="shared" si="9"/>
        <v>INR  Thirty Five Thousand Six Hundred &amp; Fifty  Only</v>
      </c>
      <c r="IE45" s="22">
        <v>2</v>
      </c>
      <c r="IF45" s="22" t="s">
        <v>32</v>
      </c>
      <c r="IG45" s="22" t="s">
        <v>40</v>
      </c>
      <c r="IH45" s="22">
        <v>10</v>
      </c>
      <c r="II45" s="22" t="s">
        <v>35</v>
      </c>
    </row>
    <row r="46" spans="1:243" s="21" customFormat="1" ht="102">
      <c r="A46" s="90">
        <v>11</v>
      </c>
      <c r="B46" s="91" t="s">
        <v>84</v>
      </c>
      <c r="C46" s="34" t="s">
        <v>120</v>
      </c>
      <c r="D46" s="92">
        <v>45</v>
      </c>
      <c r="E46" s="90" t="s">
        <v>90</v>
      </c>
      <c r="F46" s="92">
        <v>353</v>
      </c>
      <c r="G46" s="23"/>
      <c r="H46" s="23"/>
      <c r="I46" s="36" t="s">
        <v>36</v>
      </c>
      <c r="J46" s="17">
        <f>IF(I46="Less(-)",-1,1)</f>
        <v>1</v>
      </c>
      <c r="K46" s="18" t="s">
        <v>46</v>
      </c>
      <c r="L46" s="18" t="s">
        <v>6</v>
      </c>
      <c r="M46" s="44"/>
      <c r="N46" s="23"/>
      <c r="O46" s="23"/>
      <c r="P46" s="43"/>
      <c r="Q46" s="23"/>
      <c r="R46" s="23"/>
      <c r="S46" s="43"/>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61">
        <f>total_amount_ba($B$2,$D$2,D46,F46,J46,K46,M46)</f>
        <v>15885</v>
      </c>
      <c r="BB46" s="67">
        <f t="shared" si="8"/>
        <v>15885</v>
      </c>
      <c r="BC46" s="41" t="str">
        <f t="shared" si="9"/>
        <v>INR  Fifteen Thousand Eight Hundred &amp; Eighty Five  Only</v>
      </c>
      <c r="IE46" s="22">
        <v>1.01</v>
      </c>
      <c r="IF46" s="22" t="s">
        <v>37</v>
      </c>
      <c r="IG46" s="22" t="s">
        <v>33</v>
      </c>
      <c r="IH46" s="22">
        <v>123.223</v>
      </c>
      <c r="II46" s="22" t="s">
        <v>35</v>
      </c>
    </row>
    <row r="47" spans="1:243" s="21" customFormat="1" ht="89.25">
      <c r="A47" s="90">
        <v>12</v>
      </c>
      <c r="B47" s="91" t="s">
        <v>85</v>
      </c>
      <c r="C47" s="34" t="s">
        <v>121</v>
      </c>
      <c r="D47" s="92">
        <v>45</v>
      </c>
      <c r="E47" s="90" t="s">
        <v>90</v>
      </c>
      <c r="F47" s="92">
        <v>521</v>
      </c>
      <c r="G47" s="23"/>
      <c r="H47" s="23"/>
      <c r="I47" s="36" t="s">
        <v>36</v>
      </c>
      <c r="J47" s="17">
        <f>IF(I47="Less(-)",-1,1)</f>
        <v>1</v>
      </c>
      <c r="K47" s="18" t="s">
        <v>46</v>
      </c>
      <c r="L47" s="18" t="s">
        <v>6</v>
      </c>
      <c r="M47" s="44"/>
      <c r="N47" s="23"/>
      <c r="O47" s="23"/>
      <c r="P47" s="43"/>
      <c r="Q47" s="23"/>
      <c r="R47" s="23"/>
      <c r="S47" s="43"/>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61">
        <f>total_amount_ba($B$2,$D$2,D47,F47,J47,K47,M47)</f>
        <v>23445</v>
      </c>
      <c r="BB47" s="67">
        <f t="shared" si="8"/>
        <v>23445</v>
      </c>
      <c r="BC47" s="41" t="str">
        <f t="shared" si="9"/>
        <v>INR  Twenty Three Thousand Four Hundred &amp; Forty Five  Only</v>
      </c>
      <c r="IE47" s="22">
        <v>1.02</v>
      </c>
      <c r="IF47" s="22" t="s">
        <v>38</v>
      </c>
      <c r="IG47" s="22" t="s">
        <v>39</v>
      </c>
      <c r="IH47" s="22">
        <v>213</v>
      </c>
      <c r="II47" s="22" t="s">
        <v>35</v>
      </c>
    </row>
    <row r="48" spans="1:243" s="21" customFormat="1" ht="28.5">
      <c r="A48" s="90">
        <v>13</v>
      </c>
      <c r="B48" s="91" t="s">
        <v>86</v>
      </c>
      <c r="C48" s="34" t="s">
        <v>122</v>
      </c>
      <c r="D48" s="92">
        <v>45</v>
      </c>
      <c r="E48" s="90" t="s">
        <v>90</v>
      </c>
      <c r="F48" s="92">
        <v>93</v>
      </c>
      <c r="G48" s="23"/>
      <c r="H48" s="46"/>
      <c r="I48" s="36" t="s">
        <v>36</v>
      </c>
      <c r="J48" s="17">
        <f>IF(I48="Less(-)",-1,1)</f>
        <v>1</v>
      </c>
      <c r="K48" s="18" t="s">
        <v>46</v>
      </c>
      <c r="L48" s="18" t="s">
        <v>6</v>
      </c>
      <c r="M48" s="44"/>
      <c r="N48" s="23"/>
      <c r="O48" s="23"/>
      <c r="P48" s="43"/>
      <c r="Q48" s="23"/>
      <c r="R48" s="23"/>
      <c r="S48" s="43"/>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61">
        <f>total_amount_ba($B$2,$D$2,D48,F48,J48,K48,M48)</f>
        <v>4185</v>
      </c>
      <c r="BB48" s="67">
        <f t="shared" si="8"/>
        <v>4185</v>
      </c>
      <c r="BC48" s="41" t="str">
        <f t="shared" si="9"/>
        <v>INR  Four Thousand One Hundred &amp; Eighty Five  Only</v>
      </c>
      <c r="IE48" s="22">
        <v>3</v>
      </c>
      <c r="IF48" s="22" t="s">
        <v>41</v>
      </c>
      <c r="IG48" s="22" t="s">
        <v>42</v>
      </c>
      <c r="IH48" s="22">
        <v>10</v>
      </c>
      <c r="II48" s="22" t="s">
        <v>35</v>
      </c>
    </row>
    <row r="49" spans="1:243" s="21" customFormat="1" ht="63">
      <c r="A49" s="85">
        <v>14</v>
      </c>
      <c r="B49" s="71" t="s">
        <v>87</v>
      </c>
      <c r="C49" s="34" t="s">
        <v>123</v>
      </c>
      <c r="D49" s="73">
        <v>500</v>
      </c>
      <c r="E49" s="74" t="s">
        <v>91</v>
      </c>
      <c r="F49" s="76">
        <v>0.55</v>
      </c>
      <c r="G49" s="23"/>
      <c r="H49" s="23"/>
      <c r="I49" s="36" t="s">
        <v>36</v>
      </c>
      <c r="J49" s="17">
        <f>IF(I49="Less(-)",-1,1)</f>
        <v>1</v>
      </c>
      <c r="K49" s="18" t="s">
        <v>46</v>
      </c>
      <c r="L49" s="18" t="s">
        <v>6</v>
      </c>
      <c r="M49" s="44"/>
      <c r="N49" s="23"/>
      <c r="O49" s="23"/>
      <c r="P49" s="43"/>
      <c r="Q49" s="23"/>
      <c r="R49" s="23"/>
      <c r="S49" s="43"/>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61">
        <f>total_amount_ba($B$2,$D$2,D49,F49,J49,K49,M49)</f>
        <v>275</v>
      </c>
      <c r="BB49" s="67">
        <f>BA49+SUM(N49:AZ49)</f>
        <v>275</v>
      </c>
      <c r="BC49" s="41" t="str">
        <f>SpellNumber(L49,BB49)</f>
        <v>INR  Two Hundred &amp; Seventy Five  Only</v>
      </c>
      <c r="IE49" s="22">
        <v>1.02</v>
      </c>
      <c r="IF49" s="22" t="s">
        <v>38</v>
      </c>
      <c r="IG49" s="22" t="s">
        <v>39</v>
      </c>
      <c r="IH49" s="22">
        <v>213</v>
      </c>
      <c r="II49" s="22" t="s">
        <v>35</v>
      </c>
    </row>
    <row r="50" spans="1:243" s="21" customFormat="1" ht="63">
      <c r="A50" s="70">
        <v>15</v>
      </c>
      <c r="B50" s="69" t="s">
        <v>88</v>
      </c>
      <c r="C50" s="34" t="s">
        <v>124</v>
      </c>
      <c r="D50" s="73">
        <v>2</v>
      </c>
      <c r="E50" s="74" t="s">
        <v>90</v>
      </c>
      <c r="F50" s="76">
        <v>167</v>
      </c>
      <c r="G50" s="23"/>
      <c r="H50" s="23"/>
      <c r="I50" s="36" t="s">
        <v>36</v>
      </c>
      <c r="J50" s="17">
        <f>IF(I50="Less(-)",-1,1)</f>
        <v>1</v>
      </c>
      <c r="K50" s="18" t="s">
        <v>46</v>
      </c>
      <c r="L50" s="18" t="s">
        <v>6</v>
      </c>
      <c r="M50" s="44"/>
      <c r="N50" s="23"/>
      <c r="O50" s="23"/>
      <c r="P50" s="43"/>
      <c r="Q50" s="23"/>
      <c r="R50" s="23"/>
      <c r="S50" s="43"/>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61">
        <f>total_amount_ba($B$2,$D$2,D50,F50,J50,K50,M50)</f>
        <v>334</v>
      </c>
      <c r="BB50" s="67">
        <f>BA50+SUM(N50:AZ50)</f>
        <v>334</v>
      </c>
      <c r="BC50" s="41" t="str">
        <f>SpellNumber(L50,BB50)</f>
        <v>INR  Three Hundred &amp; Thirty Four  Only</v>
      </c>
      <c r="IE50" s="22">
        <v>2</v>
      </c>
      <c r="IF50" s="22" t="s">
        <v>32</v>
      </c>
      <c r="IG50" s="22" t="s">
        <v>40</v>
      </c>
      <c r="IH50" s="22">
        <v>10</v>
      </c>
      <c r="II50" s="22" t="s">
        <v>35</v>
      </c>
    </row>
    <row r="51" spans="1:243" s="21" customFormat="1" ht="34.5" customHeight="1">
      <c r="A51" s="47" t="s">
        <v>44</v>
      </c>
      <c r="B51" s="48"/>
      <c r="C51" s="49"/>
      <c r="D51" s="50"/>
      <c r="E51" s="50"/>
      <c r="F51" s="50"/>
      <c r="G51" s="50"/>
      <c r="H51" s="51"/>
      <c r="I51" s="51"/>
      <c r="J51" s="51"/>
      <c r="K51" s="51"/>
      <c r="L51" s="52"/>
      <c r="BA51" s="62">
        <f>SUM(BA13:BA50)</f>
        <v>349495</v>
      </c>
      <c r="BB51" s="66">
        <f>SUM(BB13:BB50)</f>
        <v>349495</v>
      </c>
      <c r="BC51" s="41" t="str">
        <f>SpellNumber($E$2,BB51)</f>
        <v>INR  Three Lakh Forty Nine Thousand Four Hundred &amp; Ninety Five  Only</v>
      </c>
      <c r="IE51" s="22">
        <v>4</v>
      </c>
      <c r="IF51" s="22" t="s">
        <v>38</v>
      </c>
      <c r="IG51" s="22" t="s">
        <v>43</v>
      </c>
      <c r="IH51" s="22">
        <v>10</v>
      </c>
      <c r="II51" s="22" t="s">
        <v>35</v>
      </c>
    </row>
    <row r="52" spans="1:243" s="26" customFormat="1" ht="33.75" customHeight="1">
      <c r="A52" s="48" t="s">
        <v>48</v>
      </c>
      <c r="B52" s="53"/>
      <c r="C52" s="24"/>
      <c r="D52" s="54"/>
      <c r="E52" s="55" t="s">
        <v>54</v>
      </c>
      <c r="F52" s="64"/>
      <c r="G52" s="56"/>
      <c r="H52" s="25"/>
      <c r="I52" s="25"/>
      <c r="J52" s="25"/>
      <c r="K52" s="57"/>
      <c r="L52" s="58"/>
      <c r="M52" s="59"/>
      <c r="O52" s="21"/>
      <c r="P52" s="21"/>
      <c r="Q52" s="21"/>
      <c r="R52" s="21"/>
      <c r="S52" s="21"/>
      <c r="BA52" s="63">
        <f>IF(ISBLANK(F52),0,IF(E52="Excess (+)",ROUND(BA51+(BA51*F52),2),IF(E52="Less (-)",ROUND(BA51+(BA51*F52*(-1)),2),IF(E52="At Par",BA51,0))))</f>
        <v>0</v>
      </c>
      <c r="BB52" s="65">
        <f>ROUND(BA52,0)</f>
        <v>0</v>
      </c>
      <c r="BC52" s="41" t="str">
        <f>SpellNumber($E$2,BA52)</f>
        <v>INR Zero Only</v>
      </c>
      <c r="IE52" s="27"/>
      <c r="IF52" s="27"/>
      <c r="IG52" s="27"/>
      <c r="IH52" s="27"/>
      <c r="II52" s="27"/>
    </row>
    <row r="53" spans="1:243" s="26" customFormat="1" ht="41.25" customHeight="1">
      <c r="A53" s="47" t="s">
        <v>47</v>
      </c>
      <c r="B53" s="47"/>
      <c r="C53" s="96" t="str">
        <f>SpellNumber($E$2,BA52)</f>
        <v>INR Zero Only</v>
      </c>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8"/>
      <c r="IE53" s="27"/>
      <c r="IF53" s="27"/>
      <c r="IG53" s="27"/>
      <c r="IH53" s="27"/>
      <c r="II53" s="27"/>
    </row>
    <row r="54" spans="3:243" s="12" customFormat="1" ht="15">
      <c r="C54" s="28"/>
      <c r="D54" s="28"/>
      <c r="E54" s="28"/>
      <c r="F54" s="28"/>
      <c r="G54" s="28"/>
      <c r="H54" s="28"/>
      <c r="I54" s="28"/>
      <c r="J54" s="28"/>
      <c r="K54" s="28"/>
      <c r="L54" s="28"/>
      <c r="M54" s="28"/>
      <c r="O54" s="28"/>
      <c r="BA54" s="28"/>
      <c r="BC54" s="28"/>
      <c r="IE54" s="13"/>
      <c r="IF54" s="13"/>
      <c r="IG54" s="13"/>
      <c r="IH54" s="13"/>
      <c r="II54" s="13"/>
    </row>
    <row r="55" ht="15"/>
    <row r="56" ht="15"/>
    <row r="57" ht="15"/>
    <row r="58" ht="15"/>
    <row r="59" ht="15"/>
    <row r="60" ht="15"/>
    <row r="61" ht="15"/>
    <row r="62" ht="15"/>
    <row r="63" ht="15"/>
    <row r="64" ht="15"/>
  </sheetData>
  <sheetProtection password="EEC8" sheet="1" selectLockedCells="1"/>
  <mergeCells count="8">
    <mergeCell ref="A9:BC9"/>
    <mergeCell ref="C53:BC53"/>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2">
      <formula1>IF(E52="Select",-1,IF(E52="At Par",0,0))</formula1>
      <formula2>IF(E52="Select",-1,IF(E52="At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2">
      <formula1>0</formula1>
      <formula2>IF(E52&lt;&gt;"Select",99.9,0)</formula2>
    </dataValidation>
    <dataValidation type="list" allowBlank="1" showInputMessage="1" showErrorMessage="1" sqref="L48 L49 L13 L14 L15 L16 L17 L18 L19 L20 L21 L22 L23 L24 L25 L26 L27 L28 L29 L30 L31 L32 L33 L34 L35 L36 L37 L38 L39 L40 L41 L42 L43 L44 L45 L46 L47 L50">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48 G49:H50 G27 G13:H26 G28:H4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M21 M23:M28 M30:M31 M35:M36 M38 M33 M40:M41 M43 M45:M50">
      <formula1>0</formula1>
      <formula2>999999999999999</formula2>
    </dataValidation>
    <dataValidation allowBlank="1" showInputMessage="1" showErrorMessage="1" promptTitle="Item Description" prompt="Please enter Item Description in text" sqref="B40:B45 B32:B35 B19:B24"/>
    <dataValidation type="decimal" allowBlank="1" showInputMessage="1" showErrorMessage="1" promptTitle="Rate Entry" prompt="Please enter the Rate in Rupees for this item. " errorTitle="Invaid Entry" error="Only Numeric Values are allowed. " sqref="H48 H27">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2">
      <formula1>0</formula1>
      <formula2>99.9</formula2>
    </dataValidation>
    <dataValidation type="list" allowBlank="1" showInputMessage="1" showErrorMessage="1" sqref="C2">
      <formula1>"Normal, SingleWindow, Alternate"</formula1>
    </dataValidation>
    <dataValidation type="list" allowBlank="1" showInputMessage="1" showErrorMessage="1" sqref="E52">
      <formula1>"Select, Excess (+), Less (-)"</formula1>
    </dataValidation>
    <dataValidation type="decimal" allowBlank="1" showInputMessage="1" showErrorMessage="1" promptTitle="Quantity" prompt="Please enter the Quantity for this item. " errorTitle="Invalid Entry" error="Only Numeric Values are allowed. " sqref="F13:F50 D13:D50">
      <formula1>0</formula1>
      <formula2>999999999999999</formula2>
    </dataValidation>
    <dataValidation allowBlank="1" showInputMessage="1" showErrorMessage="1" promptTitle="Units" prompt="Please enter Units in text" sqref="E13:E50"/>
    <dataValidation type="decimal" allowBlank="1" showInputMessage="1" showErrorMessage="1" promptTitle="Rate Entry" prompt="Please enter the Inspection Charges in Rupees for this item. " errorTitle="Invaid Entry" error="Only Numeric Values are allowed. " sqref="Q13:Q5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0">
      <formula1>0</formula1>
      <formula2>999999999999999</formula2>
    </dataValidation>
    <dataValidation allowBlank="1" showInputMessage="1" showErrorMessage="1" promptTitle="Itemcode/Make" prompt="Please enter text" sqref="C13:C50"/>
    <dataValidation type="decimal" allowBlank="1" showInputMessage="1" showErrorMessage="1" errorTitle="Invalid Entry" error="Only Numeric Values are allowed. " sqref="A13:A50">
      <formula1>0</formula1>
      <formula2>999999999999999</formula2>
    </dataValidation>
    <dataValidation type="list" showInputMessage="1" showErrorMessage="1" sqref="I13:I50">
      <formula1>"Excess(+), Less(-)"</formula1>
    </dataValidation>
    <dataValidation allowBlank="1" showInputMessage="1" showErrorMessage="1" promptTitle="Addition / Deduction" prompt="Please Choose the correct One" sqref="J13:J50"/>
    <dataValidation type="list" allowBlank="1" showInputMessage="1" showErrorMessage="1" sqref="K13:K50">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5" t="s">
        <v>2</v>
      </c>
      <c r="F6" s="105"/>
      <c r="G6" s="105"/>
      <c r="H6" s="105"/>
      <c r="I6" s="105"/>
      <c r="J6" s="105"/>
      <c r="K6" s="105"/>
    </row>
    <row r="7" spans="5:11" ht="15">
      <c r="E7" s="105"/>
      <c r="F7" s="105"/>
      <c r="G7" s="105"/>
      <c r="H7" s="105"/>
      <c r="I7" s="105"/>
      <c r="J7" s="105"/>
      <c r="K7" s="105"/>
    </row>
    <row r="8" spans="5:11" ht="15">
      <c r="E8" s="105"/>
      <c r="F8" s="105"/>
      <c r="G8" s="105"/>
      <c r="H8" s="105"/>
      <c r="I8" s="105"/>
      <c r="J8" s="105"/>
      <c r="K8" s="105"/>
    </row>
    <row r="9" spans="5:11" ht="15">
      <c r="E9" s="105"/>
      <c r="F9" s="105"/>
      <c r="G9" s="105"/>
      <c r="H9" s="105"/>
      <c r="I9" s="105"/>
      <c r="J9" s="105"/>
      <c r="K9" s="105"/>
    </row>
    <row r="10" spans="5:11" ht="15">
      <c r="E10" s="105"/>
      <c r="F10" s="105"/>
      <c r="G10" s="105"/>
      <c r="H10" s="105"/>
      <c r="I10" s="105"/>
      <c r="J10" s="105"/>
      <c r="K10" s="105"/>
    </row>
    <row r="11" spans="5:11" ht="15">
      <c r="E11" s="105"/>
      <c r="F11" s="105"/>
      <c r="G11" s="105"/>
      <c r="H11" s="105"/>
      <c r="I11" s="105"/>
      <c r="J11" s="105"/>
      <c r="K11" s="105"/>
    </row>
    <row r="12" spans="5:11" ht="15">
      <c r="E12" s="105"/>
      <c r="F12" s="105"/>
      <c r="G12" s="105"/>
      <c r="H12" s="105"/>
      <c r="I12" s="105"/>
      <c r="J12" s="105"/>
      <c r="K12" s="105"/>
    </row>
    <row r="13" spans="5:11" ht="15">
      <c r="E13" s="105"/>
      <c r="F13" s="105"/>
      <c r="G13" s="105"/>
      <c r="H13" s="105"/>
      <c r="I13" s="105"/>
      <c r="J13" s="105"/>
      <c r="K13" s="105"/>
    </row>
    <row r="14" spans="5:11" ht="15">
      <c r="E14" s="105"/>
      <c r="F14" s="105"/>
      <c r="G14" s="105"/>
      <c r="H14" s="105"/>
      <c r="I14" s="105"/>
      <c r="J14" s="105"/>
      <c r="K14" s="10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2022-08-04T10:33:15Z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