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<sst xmlns="http://schemas.openxmlformats.org/spreadsheetml/2006/main" count="292" uniqueCount="95">
  <si>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</si>
  <si>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</si>
  <si>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</si>
  <si>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</si>
  <si>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</si>
  <si>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</si>
  <si>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</si>
  <si>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</si>
  <si>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</si>
  <si>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</si>
  <si>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</si>
  <si>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</si>
  <si>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</si>
  <si>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</si>
  <si>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</si>
  <si>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</si>
  <si>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</si>
  <si>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</si>
  <si>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</si>
  <si>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</si>
  <si>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</si>
  <si>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</si>
  <si>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</si>
  <si>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</si>
  <si>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</si>
  <si>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</si>
  <si>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</si>
  <si>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</si>
  <si>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</si>
  <si>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</si>
  <si>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</si>
  <si>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</si>
  <si>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</si>
  <si>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</si>
  <si>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</si>
  <si>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</si>
  <si>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</si>
  <si>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</si>
  <si>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Full Conversion</t>
  </si>
  <si>
    <t>Supplying, Conveying and fixing spls. Including eart</t>
  </si>
  <si>
    <t>Construction of chamber for 100mm sluice plates</t>
  </si>
  <si>
    <t>item2</t>
  </si>
  <si>
    <t>item3</t>
  </si>
  <si>
    <t>Supplying, Conveying and fixing spls. Including ea</t>
  </si>
  <si>
    <t>item4</t>
  </si>
  <si>
    <t>item5</t>
  </si>
  <si>
    <t>Total in Figures</t>
  </si>
  <si>
    <t>Quoted Rate in Figures</t>
  </si>
  <si>
    <t>Quoted Rate in Words</t>
  </si>
  <si>
    <t>Please Enable Macros to View BoQ information</t>
  </si>
  <si>
    <t>Select</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</si>
  <si>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</si>
  <si>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</si>
  <si>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</si>
  <si>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Supplying of one no. 3.5 x  400.0 sq.mm. PVC insulated, XLPE steel armoured aluminium conductor power cable of grade 1.1 kV  as required complete .</t>
  </si>
  <si>
    <t xml:space="preserve">Laying of one number PVC insulated and PVC sheathed / XLPE power cable of 1.1 KV grade of following size direct in ground including excavation, sand cushioning, protective covering and refilling the trench etc as required. </t>
  </si>
  <si>
    <t xml:space="preserve">Above 185 sq. mm and upto 400 sq. mm </t>
  </si>
  <si>
    <t xml:space="preserve">Laying of one number additional PVC insulated and PVC sheathed / XLPE power cable of 1.1 KV grade of following size direct in ground in the same trench in one tier horizontal formation including excavation, sand cushioning, protective covering and refilling the trench etc as required. </t>
  </si>
  <si>
    <t xml:space="preserve">Laying of one number PVC insulated and PVC sheathed / XLPE power cable of 1.1 KV grade of following size in the existing masonry open duct as required. </t>
  </si>
  <si>
    <t xml:space="preserve">Laying and fixing of one number PVC insulated and PVC sheathed / XLPE power cable of 1.1 KV grade of following size on wall surface as required. </t>
  </si>
  <si>
    <t xml:space="preserve">Above 185 sq. mm and upto 400 sq. mm (clamped with 40x3mm MS flat clamp) </t>
  </si>
  <si>
    <t xml:space="preserve">Supplying and making end termination with brass compression gland and aluminium lugs for following size of PVC insulated and PVC sheathed / XLPE aluminium conductor cable of 1.1 KV grade as required. </t>
  </si>
  <si>
    <t xml:space="preserve">3½ X 400 sq. mm (82mm) </t>
  </si>
  <si>
    <t xml:space="preserve">Supplying and making straight through joint with heat shrinkable kit including ferrules and other jointing materials for following size of PVC insulated and PVC sheathed / XLPE aluminium conductor cable of 1.1 KV grade as required. </t>
  </si>
  <si>
    <t xml:space="preserve">3½X400 sq. mm </t>
  </si>
  <si>
    <t>Lifting removing cable of following size from trench/clamps, making roll &amp; depositing the same in store I/c cartage.</t>
  </si>
  <si>
    <t>above 185 up to 400 Sq.mm</t>
  </si>
  <si>
    <t xml:space="preserve">Providing, laying and fixing following dia G.l. pipe (medium class) in ground complete with G.l. fittings including trenching (75 cm deep)and re-filling etc as required </t>
  </si>
  <si>
    <t xml:space="preserve">100 mm dia </t>
  </si>
  <si>
    <t xml:space="preserve">Supplying  and installing  following  size  of  perforated  painted  with powder  coating  M.S.  cable  trays  with  perforation  not  more  than 17.5%,  in convenient  sections, joined  with connectors, suspended from  the  ceiling  with  M.S. suspenders   including   bolts  &amp;  nuts, painting suspenders etc as required.
 </t>
  </si>
  <si>
    <t xml:space="preserve">450 mm width X 50 mm depth X 2.0 mm thickness </t>
  </si>
  <si>
    <t>Structural steel work riveted, bolted or welded in built up sections, trusses and framed work, including cutting, hoisting, fixing in position and applying a priming coat of approved steel primer all complete.</t>
  </si>
  <si>
    <t>Mtr</t>
  </si>
  <si>
    <t>Metre</t>
  </si>
  <si>
    <t xml:space="preserve">No.  </t>
  </si>
  <si>
    <t>Meter</t>
  </si>
  <si>
    <t>Kg.</t>
  </si>
  <si>
    <t>Name of Work: Supplying and laying input and output cable for 1200 kVA UPS near telephone exchange.</t>
  </si>
  <si>
    <t>Tender Inviting Authority: Superintending Enginer</t>
  </si>
  <si>
    <t>item6</t>
  </si>
  <si>
    <t>item7</t>
  </si>
  <si>
    <t>item8</t>
  </si>
  <si>
    <t>item9</t>
  </si>
  <si>
    <t>item10</t>
  </si>
  <si>
    <t>item11</t>
  </si>
  <si>
    <t>item12</t>
  </si>
  <si>
    <t>item13</t>
  </si>
  <si>
    <t>item14</t>
  </si>
  <si>
    <t>item15</t>
  </si>
  <si>
    <t>item16</t>
  </si>
  <si>
    <t>item17</t>
  </si>
  <si>
    <t>item18</t>
  </si>
  <si>
    <t>item19</t>
  </si>
  <si>
    <t>item20</t>
  </si>
  <si>
    <t>Contract No:     25/Elect/2022/318             Dated: 04.11.2022</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</si>
</sst>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173" fontId="4" fillId="0" borderId="13" xfId="59" applyNumberFormat="1" applyFont="1" applyFill="1" applyBorder="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0" fillId="0" borderId="21" xfId="0" applyFill="1" applyBorder="1" applyAlignment="1">
      <alignment horizontal="center" vertical="top"/>
    </xf>
    <xf numFmtId="0" fontId="61" fillId="0" borderId="21" xfId="0" applyFont="1" applyFill="1" applyBorder="1" applyAlignment="1">
      <alignment horizontal="justify" vertical="top" wrapText="1"/>
    </xf>
    <xf numFmtId="0" fontId="61" fillId="0" borderId="21" xfId="0" applyFont="1" applyFill="1" applyBorder="1" applyAlignment="1">
      <alignment horizontal="center" vertical="top"/>
    </xf>
    <xf numFmtId="0" fontId="25" fillId="0" borderId="21" xfId="0" applyFont="1" applyFill="1" applyBorder="1" applyAlignment="1">
      <alignment horizontal="justify" vertical="top" wrapText="1"/>
    </xf>
    <xf numFmtId="0" fontId="25" fillId="0" borderId="21" xfId="0" applyFont="1" applyFill="1" applyBorder="1" applyAlignment="1">
      <alignment horizontal="center" vertical="top"/>
    </xf>
    <xf numFmtId="0" fontId="4" fillId="0" borderId="0" xfId="56" applyNumberFormat="1" applyFont="1" applyFill="1" applyAlignment="1">
      <alignment vertical="top" wrapText="1"/>
      <protection/>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20">
    <tabColor indexed="56"/>
  </sheetPr>
  <dimension ref="A1:II35"/>
  <sheetViews>
    <sheetView showGridLines="0" showZeros="0" zoomScale="75" zoomScaleNormal="75" zoomScalePageLayoutView="0" workbookViewId="0" topLeftCell="A1">
      <selection activeCell="E34" sqref="E34"/>
    </sheetView>
  </sheetViews>
  <sheetFormatPr defaultColWidth="9.140625" defaultRowHeight="15"/>
  <cols>
    <col min="1" max="1" width="17.140625" style="1" customWidth="1"/>
    <col min="2" max="2" width="44.57421875" style="1" customWidth="1"/>
    <col min="3" max="3" width="32.421875" style="1" hidden="1" customWidth="1"/>
    <col min="4" max="4" width="15.140625" style="1" customWidth="1"/>
    <col min="5" max="5" width="14.140625" style="1" customWidth="1"/>
    <col min="6" max="6" width="15.57421875" style="1" customWidth="1"/>
    <col min="7" max="13" width="0" style="1" hidden="1" customWidth="1"/>
    <col min="14" max="14" width="0" style="2" hidden="1" customWidth="1"/>
    <col min="15" max="52" width="0" style="1" hidden="1" customWidth="1"/>
    <col min="53" max="53" width="21.7109375" style="1" customWidth="1"/>
    <col min="54" max="54" width="0"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7" customHeight="1">
      <c r="A1" s="81" t="str">
        <f>B2&amp;" BoQ"</f>
        <v>Percentage BoQ</v>
      </c>
      <c r="B1" s="81"/>
      <c r="C1" s="81"/>
      <c r="D1" s="81"/>
      <c r="E1" s="81"/>
      <c r="F1" s="81"/>
      <c r="G1" s="81"/>
      <c r="H1" s="81"/>
      <c r="I1" s="81"/>
      <c r="J1" s="81"/>
      <c r="K1" s="81"/>
      <c r="L1" s="8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82" t="s">
        <v>78</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IE4" s="10"/>
      <c r="IF4" s="10"/>
      <c r="IG4" s="10"/>
      <c r="IH4" s="10"/>
      <c r="II4" s="10"/>
    </row>
    <row r="5" spans="1:243" s="9" customFormat="1" ht="30.75" customHeight="1">
      <c r="A5" s="82" t="s">
        <v>77</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IE5" s="10"/>
      <c r="IF5" s="10"/>
      <c r="IG5" s="10"/>
      <c r="IH5" s="10"/>
      <c r="II5" s="10"/>
    </row>
    <row r="6" spans="1:243" s="9" customFormat="1" ht="30.75" customHeight="1">
      <c r="A6" s="82" t="s">
        <v>94</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IE6" s="10"/>
      <c r="IF6" s="10"/>
      <c r="IG6" s="10"/>
      <c r="IH6" s="10"/>
      <c r="II6" s="10"/>
    </row>
    <row r="7" spans="1:243" s="9" customFormat="1" ht="29.25" customHeight="1" hidden="1">
      <c r="A7" s="83" t="s">
        <v>7</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IE7" s="10"/>
      <c r="IF7" s="10"/>
      <c r="IG7" s="10"/>
      <c r="IH7" s="10"/>
      <c r="II7" s="10"/>
    </row>
    <row r="8" spans="1:243" s="12" customFormat="1" ht="58.5" customHeight="1">
      <c r="A8" s="11" t="s">
        <v>51</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IE8" s="13"/>
      <c r="IF8" s="13"/>
      <c r="IG8" s="13"/>
      <c r="IH8" s="13"/>
      <c r="II8" s="13"/>
    </row>
    <row r="9" spans="1:243" s="14" customFormat="1" ht="61.5" customHeight="1">
      <c r="A9" s="79" t="s">
        <v>8</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6" t="s">
        <v>16</v>
      </c>
      <c r="C11" s="16" t="s">
        <v>17</v>
      </c>
      <c r="D11" s="16" t="s">
        <v>18</v>
      </c>
      <c r="E11" s="16" t="s">
        <v>19</v>
      </c>
      <c r="F11" s="16" t="s">
        <v>53</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52</v>
      </c>
      <c r="BB11" s="20" t="s">
        <v>32</v>
      </c>
      <c r="BC11" s="20" t="s">
        <v>33</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6" customFormat="1" ht="78.75">
      <c r="A13" s="73">
        <v>1</v>
      </c>
      <c r="B13" s="74" t="s">
        <v>54</v>
      </c>
      <c r="C13" s="22" t="s">
        <v>35</v>
      </c>
      <c r="D13" s="38">
        <v>1100</v>
      </c>
      <c r="E13" s="75" t="s">
        <v>72</v>
      </c>
      <c r="F13" s="39">
        <v>1939</v>
      </c>
      <c r="G13" s="40"/>
      <c r="H13" s="41"/>
      <c r="I13" s="39" t="s">
        <v>37</v>
      </c>
      <c r="J13" s="42">
        <f>IF(I13="Less(-)",-1,1)</f>
        <v>1</v>
      </c>
      <c r="K13" s="43" t="s">
        <v>38</v>
      </c>
      <c r="L13" s="43" t="s">
        <v>4</v>
      </c>
      <c r="M13" s="69"/>
      <c r="N13" s="40"/>
      <c r="O13" s="40"/>
      <c r="P13" s="44"/>
      <c r="Q13" s="40"/>
      <c r="R13" s="40"/>
      <c r="S13" s="44"/>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6">
        <f>total_amount_ba($B$2,$D$2,D13,F13,J13,K13,M13)</f>
        <v>2132900</v>
      </c>
      <c r="BB13" s="47">
        <f>BA13+SUM(N13:AZ13)</f>
        <v>2132900</v>
      </c>
      <c r="BC13" s="35" t="str">
        <f>SpellNumber(L13,BB13)</f>
        <v>INR  Twenty One Lakh Thirty Two Thousand Nine Hundred    Only</v>
      </c>
      <c r="IA13" s="36">
        <v>1</v>
      </c>
      <c r="IB13" s="36" t="s">
        <v>54</v>
      </c>
      <c r="IC13" s="36" t="s">
        <v>35</v>
      </c>
      <c r="ID13" s="36">
        <v>1100</v>
      </c>
      <c r="IE13" s="37" t="s">
        <v>72</v>
      </c>
      <c r="IF13" s="37" t="s">
        <v>39</v>
      </c>
      <c r="IG13" s="37" t="s">
        <v>35</v>
      </c>
      <c r="IH13" s="37">
        <v>123.223</v>
      </c>
      <c r="II13" s="37" t="s">
        <v>36</v>
      </c>
    </row>
    <row r="14" spans="1:243" s="36" customFormat="1" ht="110.25">
      <c r="A14" s="73">
        <v>2</v>
      </c>
      <c r="B14" s="76" t="s">
        <v>55</v>
      </c>
      <c r="C14" s="22" t="s">
        <v>41</v>
      </c>
      <c r="D14" s="23"/>
      <c r="E14" s="24"/>
      <c r="F14" s="25">
        <v>0</v>
      </c>
      <c r="G14" s="26"/>
      <c r="H14" s="26"/>
      <c r="I14" s="25"/>
      <c r="J14" s="27"/>
      <c r="K14" s="28"/>
      <c r="L14" s="28"/>
      <c r="M14" s="29"/>
      <c r="N14" s="30"/>
      <c r="O14" s="30"/>
      <c r="P14" s="31"/>
      <c r="Q14" s="30"/>
      <c r="R14" s="30"/>
      <c r="S14" s="31"/>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3"/>
      <c r="BB14" s="34"/>
      <c r="BC14" s="35"/>
      <c r="IA14" s="36">
        <v>2</v>
      </c>
      <c r="IB14" s="36" t="s">
        <v>55</v>
      </c>
      <c r="IC14" s="36" t="s">
        <v>41</v>
      </c>
      <c r="IE14" s="37"/>
      <c r="IF14" s="37" t="s">
        <v>40</v>
      </c>
      <c r="IG14" s="37" t="s">
        <v>41</v>
      </c>
      <c r="IH14" s="37">
        <v>213</v>
      </c>
      <c r="II14" s="37" t="s">
        <v>36</v>
      </c>
    </row>
    <row r="15" spans="1:243" s="36" customFormat="1" ht="31.5">
      <c r="A15" s="73">
        <v>2.1</v>
      </c>
      <c r="B15" s="76" t="s">
        <v>56</v>
      </c>
      <c r="C15" s="22" t="s">
        <v>42</v>
      </c>
      <c r="D15" s="38">
        <v>20</v>
      </c>
      <c r="E15" s="77" t="s">
        <v>73</v>
      </c>
      <c r="F15" s="39">
        <v>417</v>
      </c>
      <c r="G15" s="40"/>
      <c r="H15" s="40"/>
      <c r="I15" s="39" t="s">
        <v>37</v>
      </c>
      <c r="J15" s="42">
        <f>IF(I15="Less(-)",-1,1)</f>
        <v>1</v>
      </c>
      <c r="K15" s="43" t="s">
        <v>38</v>
      </c>
      <c r="L15" s="43" t="s">
        <v>4</v>
      </c>
      <c r="M15" s="70"/>
      <c r="N15" s="40"/>
      <c r="O15" s="40"/>
      <c r="P15" s="44"/>
      <c r="Q15" s="40"/>
      <c r="R15" s="40"/>
      <c r="S15" s="44"/>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6">
        <f>total_amount_ba($B$2,$D$2,D15,F15,J15,K15,M15)</f>
        <v>8340</v>
      </c>
      <c r="BB15" s="47">
        <f>BA15+SUM(N15:AZ15)</f>
        <v>8340</v>
      </c>
      <c r="BC15" s="35" t="str">
        <f>SpellNumber(L15,BB15)</f>
        <v>INR  Eight Thousand Three Hundred &amp; Forty  Only</v>
      </c>
      <c r="IA15" s="36">
        <v>2.1</v>
      </c>
      <c r="IB15" s="36" t="s">
        <v>56</v>
      </c>
      <c r="IC15" s="36" t="s">
        <v>42</v>
      </c>
      <c r="ID15" s="36">
        <v>20</v>
      </c>
      <c r="IE15" s="37" t="s">
        <v>73</v>
      </c>
      <c r="IF15" s="37" t="s">
        <v>34</v>
      </c>
      <c r="IG15" s="37" t="s">
        <v>42</v>
      </c>
      <c r="IH15" s="37">
        <v>10</v>
      </c>
      <c r="II15" s="37" t="s">
        <v>36</v>
      </c>
    </row>
    <row r="16" spans="1:243" s="36" customFormat="1" ht="126">
      <c r="A16" s="73">
        <v>3</v>
      </c>
      <c r="B16" s="76" t="s">
        <v>57</v>
      </c>
      <c r="C16" s="22" t="s">
        <v>44</v>
      </c>
      <c r="D16" s="23"/>
      <c r="E16" s="24"/>
      <c r="F16" s="25">
        <v>0</v>
      </c>
      <c r="G16" s="26"/>
      <c r="H16" s="26"/>
      <c r="I16" s="25"/>
      <c r="J16" s="27"/>
      <c r="K16" s="28"/>
      <c r="L16" s="28"/>
      <c r="M16" s="29"/>
      <c r="N16" s="30"/>
      <c r="O16" s="30"/>
      <c r="P16" s="31"/>
      <c r="Q16" s="30"/>
      <c r="R16" s="30"/>
      <c r="S16" s="31"/>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3"/>
      <c r="BB16" s="34"/>
      <c r="BC16" s="35"/>
      <c r="IA16" s="36">
        <v>3</v>
      </c>
      <c r="IB16" s="36" t="s">
        <v>57</v>
      </c>
      <c r="IC16" s="36" t="s">
        <v>44</v>
      </c>
      <c r="IE16" s="37"/>
      <c r="IF16" s="37" t="s">
        <v>43</v>
      </c>
      <c r="IG16" s="37" t="s">
        <v>44</v>
      </c>
      <c r="IH16" s="37">
        <v>10</v>
      </c>
      <c r="II16" s="37" t="s">
        <v>36</v>
      </c>
    </row>
    <row r="17" spans="1:243" s="36" customFormat="1" ht="31.5">
      <c r="A17" s="73">
        <v>3.1</v>
      </c>
      <c r="B17" s="76" t="s">
        <v>56</v>
      </c>
      <c r="C17" s="22" t="s">
        <v>45</v>
      </c>
      <c r="D17" s="38">
        <v>180</v>
      </c>
      <c r="E17" s="77" t="s">
        <v>73</v>
      </c>
      <c r="F17" s="39">
        <v>312</v>
      </c>
      <c r="G17" s="40"/>
      <c r="H17" s="40"/>
      <c r="I17" s="39" t="s">
        <v>37</v>
      </c>
      <c r="J17" s="42">
        <f>IF(I17="Less(-)",-1,1)</f>
        <v>1</v>
      </c>
      <c r="K17" s="43" t="s">
        <v>38</v>
      </c>
      <c r="L17" s="43" t="s">
        <v>4</v>
      </c>
      <c r="M17" s="70"/>
      <c r="N17" s="40"/>
      <c r="O17" s="40"/>
      <c r="P17" s="44"/>
      <c r="Q17" s="40"/>
      <c r="R17" s="40"/>
      <c r="S17" s="44"/>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6">
        <f>total_amount_ba($B$2,$D$2,D17,F17,J17,K17,M17)</f>
        <v>56160</v>
      </c>
      <c r="BB17" s="47">
        <f>BA17+SUM(N17:AZ17)</f>
        <v>56160</v>
      </c>
      <c r="BC17" s="35" t="str">
        <f>SpellNumber(L17,BB17)</f>
        <v>INR  Fifty Six Thousand One Hundred &amp; Sixty  Only</v>
      </c>
      <c r="IA17" s="36">
        <v>3.1</v>
      </c>
      <c r="IB17" s="36" t="s">
        <v>56</v>
      </c>
      <c r="IC17" s="36" t="s">
        <v>45</v>
      </c>
      <c r="ID17" s="36">
        <v>180</v>
      </c>
      <c r="IE17" s="37" t="s">
        <v>73</v>
      </c>
      <c r="IF17" s="37" t="s">
        <v>39</v>
      </c>
      <c r="IG17" s="37" t="s">
        <v>35</v>
      </c>
      <c r="IH17" s="37">
        <v>123.223</v>
      </c>
      <c r="II17" s="37" t="s">
        <v>36</v>
      </c>
    </row>
    <row r="18" spans="1:243" s="36" customFormat="1" ht="78.75">
      <c r="A18" s="73">
        <v>4</v>
      </c>
      <c r="B18" s="76" t="s">
        <v>58</v>
      </c>
      <c r="C18" s="22" t="s">
        <v>79</v>
      </c>
      <c r="D18" s="23"/>
      <c r="E18" s="24"/>
      <c r="F18" s="25">
        <v>0</v>
      </c>
      <c r="G18" s="26"/>
      <c r="H18" s="26"/>
      <c r="I18" s="25"/>
      <c r="J18" s="27"/>
      <c r="K18" s="28"/>
      <c r="L18" s="28"/>
      <c r="M18" s="29"/>
      <c r="N18" s="30"/>
      <c r="O18" s="30"/>
      <c r="P18" s="31"/>
      <c r="Q18" s="30"/>
      <c r="R18" s="30"/>
      <c r="S18" s="31"/>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3"/>
      <c r="BB18" s="34"/>
      <c r="BC18" s="35"/>
      <c r="IA18" s="36">
        <v>4</v>
      </c>
      <c r="IB18" s="36" t="s">
        <v>58</v>
      </c>
      <c r="IC18" s="36" t="s">
        <v>79</v>
      </c>
      <c r="IE18" s="37"/>
      <c r="IF18" s="37" t="s">
        <v>40</v>
      </c>
      <c r="IG18" s="37" t="s">
        <v>41</v>
      </c>
      <c r="IH18" s="37">
        <v>213</v>
      </c>
      <c r="II18" s="37" t="s">
        <v>36</v>
      </c>
    </row>
    <row r="19" spans="1:243" s="36" customFormat="1" ht="31.5">
      <c r="A19" s="73">
        <v>4.1</v>
      </c>
      <c r="B19" s="76" t="s">
        <v>56</v>
      </c>
      <c r="C19" s="22" t="s">
        <v>80</v>
      </c>
      <c r="D19" s="38">
        <v>600</v>
      </c>
      <c r="E19" s="77" t="s">
        <v>73</v>
      </c>
      <c r="F19" s="39">
        <v>100</v>
      </c>
      <c r="G19" s="40"/>
      <c r="H19" s="40"/>
      <c r="I19" s="39" t="s">
        <v>37</v>
      </c>
      <c r="J19" s="42">
        <f>IF(I19="Less(-)",-1,1)</f>
        <v>1</v>
      </c>
      <c r="K19" s="43" t="s">
        <v>38</v>
      </c>
      <c r="L19" s="43" t="s">
        <v>4</v>
      </c>
      <c r="M19" s="70"/>
      <c r="N19" s="40"/>
      <c r="O19" s="40"/>
      <c r="P19" s="44"/>
      <c r="Q19" s="40"/>
      <c r="R19" s="40"/>
      <c r="S19" s="44"/>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6">
        <f>total_amount_ba($B$2,$D$2,D19,F19,J19,K19,M19)</f>
        <v>60000</v>
      </c>
      <c r="BB19" s="47">
        <f>BA19+SUM(N19:AZ19)</f>
        <v>60000</v>
      </c>
      <c r="BC19" s="35" t="str">
        <f>SpellNumber(L19,BB19)</f>
        <v>INR  Sixty Thousand    Only</v>
      </c>
      <c r="IA19" s="36">
        <v>4.1</v>
      </c>
      <c r="IB19" s="36" t="s">
        <v>56</v>
      </c>
      <c r="IC19" s="36" t="s">
        <v>80</v>
      </c>
      <c r="ID19" s="36">
        <v>600</v>
      </c>
      <c r="IE19" s="37" t="s">
        <v>73</v>
      </c>
      <c r="IF19" s="37" t="s">
        <v>34</v>
      </c>
      <c r="IG19" s="37" t="s">
        <v>42</v>
      </c>
      <c r="IH19" s="37">
        <v>10</v>
      </c>
      <c r="II19" s="37" t="s">
        <v>36</v>
      </c>
    </row>
    <row r="20" spans="1:243" s="36" customFormat="1" ht="78.75">
      <c r="A20" s="73">
        <v>5</v>
      </c>
      <c r="B20" s="76" t="s">
        <v>59</v>
      </c>
      <c r="C20" s="22" t="s">
        <v>81</v>
      </c>
      <c r="D20" s="23"/>
      <c r="E20" s="24"/>
      <c r="F20" s="25">
        <v>0</v>
      </c>
      <c r="G20" s="26"/>
      <c r="H20" s="26"/>
      <c r="I20" s="25"/>
      <c r="J20" s="27"/>
      <c r="K20" s="28"/>
      <c r="L20" s="28"/>
      <c r="M20" s="29"/>
      <c r="N20" s="30"/>
      <c r="O20" s="30"/>
      <c r="P20" s="31"/>
      <c r="Q20" s="30"/>
      <c r="R20" s="30"/>
      <c r="S20" s="31"/>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3"/>
      <c r="BB20" s="34"/>
      <c r="BC20" s="35"/>
      <c r="IA20" s="36">
        <v>5</v>
      </c>
      <c r="IB20" s="36" t="s">
        <v>59</v>
      </c>
      <c r="IC20" s="36" t="s">
        <v>81</v>
      </c>
      <c r="IE20" s="37"/>
      <c r="IF20" s="37" t="s">
        <v>43</v>
      </c>
      <c r="IG20" s="37" t="s">
        <v>44</v>
      </c>
      <c r="IH20" s="37">
        <v>10</v>
      </c>
      <c r="II20" s="37" t="s">
        <v>36</v>
      </c>
    </row>
    <row r="21" spans="1:243" s="36" customFormat="1" ht="47.25">
      <c r="A21" s="73">
        <v>5.1</v>
      </c>
      <c r="B21" s="76" t="s">
        <v>60</v>
      </c>
      <c r="C21" s="22" t="s">
        <v>82</v>
      </c>
      <c r="D21" s="38">
        <v>300</v>
      </c>
      <c r="E21" s="77" t="s">
        <v>73</v>
      </c>
      <c r="F21" s="39">
        <v>200</v>
      </c>
      <c r="G21" s="40"/>
      <c r="H21" s="40"/>
      <c r="I21" s="39" t="s">
        <v>37</v>
      </c>
      <c r="J21" s="42">
        <f>IF(I21="Less(-)",-1,1)</f>
        <v>1</v>
      </c>
      <c r="K21" s="43" t="s">
        <v>38</v>
      </c>
      <c r="L21" s="43" t="s">
        <v>4</v>
      </c>
      <c r="M21" s="70"/>
      <c r="N21" s="40"/>
      <c r="O21" s="40"/>
      <c r="P21" s="44"/>
      <c r="Q21" s="40"/>
      <c r="R21" s="40"/>
      <c r="S21" s="44"/>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6">
        <f>total_amount_ba($B$2,$D$2,D21,F21,J21,K21,M21)</f>
        <v>60000</v>
      </c>
      <c r="BB21" s="47">
        <f>BA21+SUM(N21:AZ21)</f>
        <v>60000</v>
      </c>
      <c r="BC21" s="35" t="str">
        <f>SpellNumber(L21,BB21)</f>
        <v>INR  Sixty Thousand    Only</v>
      </c>
      <c r="IA21" s="36">
        <v>5.1</v>
      </c>
      <c r="IB21" s="36" t="s">
        <v>60</v>
      </c>
      <c r="IC21" s="36" t="s">
        <v>82</v>
      </c>
      <c r="ID21" s="36">
        <v>300</v>
      </c>
      <c r="IE21" s="37" t="s">
        <v>73</v>
      </c>
      <c r="IF21" s="37" t="s">
        <v>39</v>
      </c>
      <c r="IG21" s="37" t="s">
        <v>35</v>
      </c>
      <c r="IH21" s="37">
        <v>123.223</v>
      </c>
      <c r="II21" s="37" t="s">
        <v>36</v>
      </c>
    </row>
    <row r="22" spans="1:243" s="36" customFormat="1" ht="110.25">
      <c r="A22" s="73">
        <v>6</v>
      </c>
      <c r="B22" s="76" t="s">
        <v>61</v>
      </c>
      <c r="C22" s="22" t="s">
        <v>83</v>
      </c>
      <c r="D22" s="23"/>
      <c r="E22" s="24"/>
      <c r="F22" s="25">
        <v>0</v>
      </c>
      <c r="G22" s="26"/>
      <c r="H22" s="26"/>
      <c r="I22" s="25"/>
      <c r="J22" s="27"/>
      <c r="K22" s="28"/>
      <c r="L22" s="28"/>
      <c r="M22" s="29"/>
      <c r="N22" s="30"/>
      <c r="O22" s="30"/>
      <c r="P22" s="31"/>
      <c r="Q22" s="30"/>
      <c r="R22" s="30"/>
      <c r="S22" s="31"/>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3"/>
      <c r="BB22" s="34"/>
      <c r="BC22" s="35"/>
      <c r="IA22" s="36">
        <v>6</v>
      </c>
      <c r="IB22" s="36" t="s">
        <v>61</v>
      </c>
      <c r="IC22" s="36" t="s">
        <v>83</v>
      </c>
      <c r="IE22" s="37"/>
      <c r="IF22" s="37" t="s">
        <v>40</v>
      </c>
      <c r="IG22" s="37" t="s">
        <v>41</v>
      </c>
      <c r="IH22" s="37">
        <v>213</v>
      </c>
      <c r="II22" s="37" t="s">
        <v>36</v>
      </c>
    </row>
    <row r="23" spans="1:243" s="36" customFormat="1" ht="28.5">
      <c r="A23" s="73">
        <v>6.1</v>
      </c>
      <c r="B23" s="76" t="s">
        <v>62</v>
      </c>
      <c r="C23" s="22" t="s">
        <v>84</v>
      </c>
      <c r="D23" s="38">
        <v>14</v>
      </c>
      <c r="E23" s="77" t="s">
        <v>74</v>
      </c>
      <c r="F23" s="39">
        <v>1364.43</v>
      </c>
      <c r="G23" s="40"/>
      <c r="H23" s="40"/>
      <c r="I23" s="39" t="s">
        <v>37</v>
      </c>
      <c r="J23" s="42">
        <f>IF(I23="Less(-)",-1,1)</f>
        <v>1</v>
      </c>
      <c r="K23" s="43" t="s">
        <v>38</v>
      </c>
      <c r="L23" s="43" t="s">
        <v>4</v>
      </c>
      <c r="M23" s="70"/>
      <c r="N23" s="40"/>
      <c r="O23" s="40"/>
      <c r="P23" s="44"/>
      <c r="Q23" s="40"/>
      <c r="R23" s="40"/>
      <c r="S23" s="44"/>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6">
        <f>total_amount_ba($B$2,$D$2,D23,F23,J23,K23,M23)</f>
        <v>19102.02</v>
      </c>
      <c r="BB23" s="47">
        <f>BA23+SUM(N23:AZ23)</f>
        <v>19102.02</v>
      </c>
      <c r="BC23" s="35" t="str">
        <f>SpellNumber(L23,BB23)</f>
        <v>INR  Nineteen Thousand One Hundred &amp; Two  and Paise Two Only</v>
      </c>
      <c r="IA23" s="36">
        <v>6.1</v>
      </c>
      <c r="IB23" s="36" t="s">
        <v>62</v>
      </c>
      <c r="IC23" s="36" t="s">
        <v>84</v>
      </c>
      <c r="ID23" s="36">
        <v>14</v>
      </c>
      <c r="IE23" s="37" t="s">
        <v>74</v>
      </c>
      <c r="IF23" s="37" t="s">
        <v>43</v>
      </c>
      <c r="IG23" s="37" t="s">
        <v>44</v>
      </c>
      <c r="IH23" s="37">
        <v>10</v>
      </c>
      <c r="II23" s="37" t="s">
        <v>36</v>
      </c>
    </row>
    <row r="24" spans="1:243" s="36" customFormat="1" ht="110.25">
      <c r="A24" s="73">
        <v>7</v>
      </c>
      <c r="B24" s="76" t="s">
        <v>63</v>
      </c>
      <c r="C24" s="22" t="s">
        <v>85</v>
      </c>
      <c r="D24" s="23"/>
      <c r="E24" s="24"/>
      <c r="F24" s="25">
        <v>0</v>
      </c>
      <c r="G24" s="26"/>
      <c r="H24" s="26"/>
      <c r="I24" s="25"/>
      <c r="J24" s="27"/>
      <c r="K24" s="28"/>
      <c r="L24" s="28"/>
      <c r="M24" s="29"/>
      <c r="N24" s="30"/>
      <c r="O24" s="30"/>
      <c r="P24" s="31"/>
      <c r="Q24" s="30"/>
      <c r="R24" s="30"/>
      <c r="S24" s="31"/>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3"/>
      <c r="BB24" s="34"/>
      <c r="BC24" s="35"/>
      <c r="IA24" s="36">
        <v>7</v>
      </c>
      <c r="IB24" s="36" t="s">
        <v>63</v>
      </c>
      <c r="IC24" s="36" t="s">
        <v>85</v>
      </c>
      <c r="IE24" s="37"/>
      <c r="IF24" s="37" t="s">
        <v>39</v>
      </c>
      <c r="IG24" s="37" t="s">
        <v>35</v>
      </c>
      <c r="IH24" s="37">
        <v>123.223</v>
      </c>
      <c r="II24" s="37" t="s">
        <v>36</v>
      </c>
    </row>
    <row r="25" spans="1:243" s="36" customFormat="1" ht="28.5">
      <c r="A25" s="73">
        <v>7.1</v>
      </c>
      <c r="B25" s="76" t="s">
        <v>64</v>
      </c>
      <c r="C25" s="22" t="s">
        <v>86</v>
      </c>
      <c r="D25" s="38">
        <v>6</v>
      </c>
      <c r="E25" s="77" t="s">
        <v>74</v>
      </c>
      <c r="F25" s="39">
        <v>5789</v>
      </c>
      <c r="G25" s="40"/>
      <c r="H25" s="40"/>
      <c r="I25" s="39" t="s">
        <v>37</v>
      </c>
      <c r="J25" s="42">
        <f>IF(I25="Less(-)",-1,1)</f>
        <v>1</v>
      </c>
      <c r="K25" s="43" t="s">
        <v>38</v>
      </c>
      <c r="L25" s="43" t="s">
        <v>4</v>
      </c>
      <c r="M25" s="70"/>
      <c r="N25" s="40"/>
      <c r="O25" s="40"/>
      <c r="P25" s="44"/>
      <c r="Q25" s="40"/>
      <c r="R25" s="40"/>
      <c r="S25" s="44"/>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8"/>
      <c r="AV25" s="45"/>
      <c r="AW25" s="45"/>
      <c r="AX25" s="45"/>
      <c r="AY25" s="45"/>
      <c r="AZ25" s="45"/>
      <c r="BA25" s="46">
        <f>total_amount_ba($B$2,$D$2,D25,F25,J25,K25,M25)</f>
        <v>34734</v>
      </c>
      <c r="BB25" s="47">
        <f>BA25+SUM(N25:AZ25)</f>
        <v>34734</v>
      </c>
      <c r="BC25" s="35" t="str">
        <f>SpellNumber(L25,BB25)</f>
        <v>INR  Thirty Four Thousand Seven Hundred &amp; Thirty Four  Only</v>
      </c>
      <c r="IA25" s="36">
        <v>7.1</v>
      </c>
      <c r="IB25" s="36" t="s">
        <v>64</v>
      </c>
      <c r="IC25" s="36" t="s">
        <v>86</v>
      </c>
      <c r="ID25" s="36">
        <v>6</v>
      </c>
      <c r="IE25" s="37" t="s">
        <v>74</v>
      </c>
      <c r="IF25" s="37" t="s">
        <v>40</v>
      </c>
      <c r="IG25" s="37" t="s">
        <v>41</v>
      </c>
      <c r="IH25" s="37">
        <v>213</v>
      </c>
      <c r="II25" s="37" t="s">
        <v>36</v>
      </c>
    </row>
    <row r="26" spans="1:243" s="36" customFormat="1" ht="63">
      <c r="A26" s="73">
        <v>8</v>
      </c>
      <c r="B26" s="74" t="s">
        <v>65</v>
      </c>
      <c r="C26" s="22" t="s">
        <v>87</v>
      </c>
      <c r="D26" s="23"/>
      <c r="E26" s="24"/>
      <c r="F26" s="25">
        <v>0</v>
      </c>
      <c r="G26" s="26"/>
      <c r="H26" s="26"/>
      <c r="I26" s="25"/>
      <c r="J26" s="27"/>
      <c r="K26" s="28"/>
      <c r="L26" s="28"/>
      <c r="M26" s="29"/>
      <c r="N26" s="30"/>
      <c r="O26" s="30"/>
      <c r="P26" s="31"/>
      <c r="Q26" s="30"/>
      <c r="R26" s="30"/>
      <c r="S26" s="31"/>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3"/>
      <c r="BB26" s="34"/>
      <c r="BC26" s="35"/>
      <c r="IA26" s="36">
        <v>8</v>
      </c>
      <c r="IB26" s="36" t="s">
        <v>65</v>
      </c>
      <c r="IC26" s="36" t="s">
        <v>87</v>
      </c>
      <c r="IE26" s="37"/>
      <c r="IF26" s="37" t="s">
        <v>34</v>
      </c>
      <c r="IG26" s="37" t="s">
        <v>42</v>
      </c>
      <c r="IH26" s="37">
        <v>10</v>
      </c>
      <c r="II26" s="37" t="s">
        <v>36</v>
      </c>
    </row>
    <row r="27" spans="1:243" s="36" customFormat="1" ht="28.5">
      <c r="A27" s="73">
        <v>8.1</v>
      </c>
      <c r="B27" s="74" t="s">
        <v>66</v>
      </c>
      <c r="C27" s="22" t="s">
        <v>88</v>
      </c>
      <c r="D27" s="38">
        <v>150</v>
      </c>
      <c r="E27" s="75" t="s">
        <v>75</v>
      </c>
      <c r="F27" s="39">
        <v>118</v>
      </c>
      <c r="G27" s="40"/>
      <c r="H27" s="40"/>
      <c r="I27" s="39" t="s">
        <v>37</v>
      </c>
      <c r="J27" s="42">
        <f>IF(I27="Less(-)",-1,1)</f>
        <v>1</v>
      </c>
      <c r="K27" s="43" t="s">
        <v>38</v>
      </c>
      <c r="L27" s="43" t="s">
        <v>4</v>
      </c>
      <c r="M27" s="70"/>
      <c r="N27" s="40"/>
      <c r="O27" s="40"/>
      <c r="P27" s="44"/>
      <c r="Q27" s="40"/>
      <c r="R27" s="40"/>
      <c r="S27" s="44"/>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6">
        <f>total_amount_ba($B$2,$D$2,D27,F27,J27,K27,M27)</f>
        <v>17700</v>
      </c>
      <c r="BB27" s="47">
        <f>BA27+SUM(N27:AZ27)</f>
        <v>17700</v>
      </c>
      <c r="BC27" s="35" t="str">
        <f>SpellNumber(L27,BB27)</f>
        <v>INR  Seventeen Thousand Seven Hundred    Only</v>
      </c>
      <c r="IA27" s="36">
        <v>8.1</v>
      </c>
      <c r="IB27" s="36" t="s">
        <v>66</v>
      </c>
      <c r="IC27" s="36" t="s">
        <v>88</v>
      </c>
      <c r="ID27" s="36">
        <v>150</v>
      </c>
      <c r="IE27" s="37" t="s">
        <v>75</v>
      </c>
      <c r="IF27" s="37" t="s">
        <v>43</v>
      </c>
      <c r="IG27" s="37" t="s">
        <v>44</v>
      </c>
      <c r="IH27" s="37">
        <v>10</v>
      </c>
      <c r="II27" s="37" t="s">
        <v>36</v>
      </c>
    </row>
    <row r="28" spans="1:243" s="36" customFormat="1" ht="78.75">
      <c r="A28" s="73">
        <v>9</v>
      </c>
      <c r="B28" s="76" t="s">
        <v>67</v>
      </c>
      <c r="C28" s="22" t="s">
        <v>89</v>
      </c>
      <c r="D28" s="23"/>
      <c r="E28" s="24"/>
      <c r="F28" s="25">
        <v>0</v>
      </c>
      <c r="G28" s="26"/>
      <c r="H28" s="26"/>
      <c r="I28" s="25"/>
      <c r="J28" s="27"/>
      <c r="K28" s="28"/>
      <c r="L28" s="28"/>
      <c r="M28" s="29"/>
      <c r="N28" s="30"/>
      <c r="O28" s="30"/>
      <c r="P28" s="31"/>
      <c r="Q28" s="30"/>
      <c r="R28" s="30"/>
      <c r="S28" s="31"/>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3"/>
      <c r="BB28" s="34"/>
      <c r="BC28" s="35"/>
      <c r="IA28" s="36">
        <v>9</v>
      </c>
      <c r="IB28" s="36" t="s">
        <v>67</v>
      </c>
      <c r="IC28" s="36" t="s">
        <v>89</v>
      </c>
      <c r="IE28" s="37"/>
      <c r="IF28" s="37" t="s">
        <v>39</v>
      </c>
      <c r="IG28" s="37" t="s">
        <v>35</v>
      </c>
      <c r="IH28" s="37">
        <v>123.223</v>
      </c>
      <c r="II28" s="37" t="s">
        <v>36</v>
      </c>
    </row>
    <row r="29" spans="1:243" s="36" customFormat="1" ht="28.5">
      <c r="A29" s="73">
        <v>9.1</v>
      </c>
      <c r="B29" s="76" t="s">
        <v>68</v>
      </c>
      <c r="C29" s="22" t="s">
        <v>90</v>
      </c>
      <c r="D29" s="38">
        <v>20</v>
      </c>
      <c r="E29" s="77" t="s">
        <v>73</v>
      </c>
      <c r="F29" s="39">
        <v>1584</v>
      </c>
      <c r="G29" s="40"/>
      <c r="H29" s="40"/>
      <c r="I29" s="39" t="s">
        <v>37</v>
      </c>
      <c r="J29" s="42">
        <f>IF(I29="Less(-)",-1,1)</f>
        <v>1</v>
      </c>
      <c r="K29" s="43" t="s">
        <v>38</v>
      </c>
      <c r="L29" s="43" t="s">
        <v>4</v>
      </c>
      <c r="M29" s="70"/>
      <c r="N29" s="40"/>
      <c r="O29" s="40"/>
      <c r="P29" s="44"/>
      <c r="Q29" s="40"/>
      <c r="R29" s="40"/>
      <c r="S29" s="44"/>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6">
        <f>total_amount_ba($B$2,$D$2,D29,F29,J29,K29,M29)</f>
        <v>31680</v>
      </c>
      <c r="BB29" s="47">
        <f>BA29+SUM(N29:AZ29)</f>
        <v>31680</v>
      </c>
      <c r="BC29" s="35" t="str">
        <f>SpellNumber(L29,BB29)</f>
        <v>INR  Thirty One Thousand Six Hundred &amp; Eighty  Only</v>
      </c>
      <c r="IA29" s="36">
        <v>9.1</v>
      </c>
      <c r="IB29" s="36" t="s">
        <v>68</v>
      </c>
      <c r="IC29" s="36" t="s">
        <v>90</v>
      </c>
      <c r="ID29" s="36">
        <v>20</v>
      </c>
      <c r="IE29" s="37" t="s">
        <v>73</v>
      </c>
      <c r="IF29" s="37" t="s">
        <v>40</v>
      </c>
      <c r="IG29" s="37" t="s">
        <v>41</v>
      </c>
      <c r="IH29" s="37">
        <v>213</v>
      </c>
      <c r="II29" s="37" t="s">
        <v>36</v>
      </c>
    </row>
    <row r="30" spans="1:243" s="36" customFormat="1" ht="124.5" customHeight="1">
      <c r="A30" s="73">
        <v>10</v>
      </c>
      <c r="B30" s="76" t="s">
        <v>69</v>
      </c>
      <c r="C30" s="22" t="s">
        <v>91</v>
      </c>
      <c r="D30" s="23"/>
      <c r="E30" s="24"/>
      <c r="F30" s="25">
        <v>0</v>
      </c>
      <c r="G30" s="26"/>
      <c r="H30" s="26"/>
      <c r="I30" s="25"/>
      <c r="J30" s="27"/>
      <c r="K30" s="28"/>
      <c r="L30" s="28"/>
      <c r="M30" s="29"/>
      <c r="N30" s="30"/>
      <c r="O30" s="30"/>
      <c r="P30" s="31"/>
      <c r="Q30" s="30"/>
      <c r="R30" s="30"/>
      <c r="S30" s="31"/>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3"/>
      <c r="BB30" s="34"/>
      <c r="BC30" s="35"/>
      <c r="IA30" s="36">
        <v>10</v>
      </c>
      <c r="IB30" s="78" t="s">
        <v>69</v>
      </c>
      <c r="IC30" s="36" t="s">
        <v>91</v>
      </c>
      <c r="IE30" s="37"/>
      <c r="IF30" s="37" t="s">
        <v>43</v>
      </c>
      <c r="IG30" s="37" t="s">
        <v>44</v>
      </c>
      <c r="IH30" s="37">
        <v>10</v>
      </c>
      <c r="II30" s="37" t="s">
        <v>36</v>
      </c>
    </row>
    <row r="31" spans="1:243" s="36" customFormat="1" ht="31.5">
      <c r="A31" s="73">
        <v>10.1</v>
      </c>
      <c r="B31" s="76" t="s">
        <v>70</v>
      </c>
      <c r="C31" s="22" t="s">
        <v>92</v>
      </c>
      <c r="D31" s="38">
        <v>60</v>
      </c>
      <c r="E31" s="77" t="s">
        <v>75</v>
      </c>
      <c r="F31" s="39">
        <v>1000</v>
      </c>
      <c r="G31" s="40"/>
      <c r="H31" s="40"/>
      <c r="I31" s="39" t="s">
        <v>37</v>
      </c>
      <c r="J31" s="42">
        <f>IF(I31="Less(-)",-1,1)</f>
        <v>1</v>
      </c>
      <c r="K31" s="43" t="s">
        <v>38</v>
      </c>
      <c r="L31" s="43" t="s">
        <v>4</v>
      </c>
      <c r="M31" s="70"/>
      <c r="N31" s="40"/>
      <c r="O31" s="40"/>
      <c r="P31" s="44"/>
      <c r="Q31" s="40"/>
      <c r="R31" s="40"/>
      <c r="S31" s="44"/>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6">
        <f>total_amount_ba($B$2,$D$2,D31,F31,J31,K31,M31)</f>
        <v>60000</v>
      </c>
      <c r="BB31" s="47">
        <f>BA31+SUM(N31:AZ31)</f>
        <v>60000</v>
      </c>
      <c r="BC31" s="35" t="str">
        <f>SpellNumber(L31,BB31)</f>
        <v>INR  Sixty Thousand    Only</v>
      </c>
      <c r="IA31" s="36">
        <v>10.1</v>
      </c>
      <c r="IB31" s="36" t="s">
        <v>70</v>
      </c>
      <c r="IC31" s="36" t="s">
        <v>92</v>
      </c>
      <c r="ID31" s="36">
        <v>60</v>
      </c>
      <c r="IE31" s="37" t="s">
        <v>75</v>
      </c>
      <c r="IF31" s="37" t="s">
        <v>39</v>
      </c>
      <c r="IG31" s="37" t="s">
        <v>35</v>
      </c>
      <c r="IH31" s="37">
        <v>123.223</v>
      </c>
      <c r="II31" s="37" t="s">
        <v>36</v>
      </c>
    </row>
    <row r="32" spans="1:243" s="36" customFormat="1" ht="94.5">
      <c r="A32" s="73">
        <v>11</v>
      </c>
      <c r="B32" s="76" t="s">
        <v>71</v>
      </c>
      <c r="C32" s="22" t="s">
        <v>93</v>
      </c>
      <c r="D32" s="38">
        <v>225</v>
      </c>
      <c r="E32" s="77" t="s">
        <v>76</v>
      </c>
      <c r="F32" s="39">
        <v>98</v>
      </c>
      <c r="G32" s="40"/>
      <c r="H32" s="40"/>
      <c r="I32" s="39" t="s">
        <v>37</v>
      </c>
      <c r="J32" s="42">
        <f>IF(I32="Less(-)",-1,1)</f>
        <v>1</v>
      </c>
      <c r="K32" s="43" t="s">
        <v>38</v>
      </c>
      <c r="L32" s="43" t="s">
        <v>4</v>
      </c>
      <c r="M32" s="70"/>
      <c r="N32" s="40"/>
      <c r="O32" s="40"/>
      <c r="P32" s="44"/>
      <c r="Q32" s="40"/>
      <c r="R32" s="40"/>
      <c r="S32" s="44"/>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8"/>
      <c r="AV32" s="45"/>
      <c r="AW32" s="45"/>
      <c r="AX32" s="45"/>
      <c r="AY32" s="45"/>
      <c r="AZ32" s="45"/>
      <c r="BA32" s="46">
        <f>total_amount_ba($B$2,$D$2,D32,F32,J32,K32,M32)</f>
        <v>22050</v>
      </c>
      <c r="BB32" s="47">
        <f>BA32+SUM(N32:AZ32)</f>
        <v>22050</v>
      </c>
      <c r="BC32" s="35" t="str">
        <f>SpellNumber(L32,BB32)</f>
        <v>INR  Twenty Two Thousand  &amp;Fifty  Only</v>
      </c>
      <c r="IA32" s="36">
        <v>11</v>
      </c>
      <c r="IB32" s="36" t="s">
        <v>71</v>
      </c>
      <c r="IC32" s="36" t="s">
        <v>93</v>
      </c>
      <c r="ID32" s="36">
        <v>225</v>
      </c>
      <c r="IE32" s="37" t="s">
        <v>76</v>
      </c>
      <c r="IF32" s="37" t="s">
        <v>40</v>
      </c>
      <c r="IG32" s="37" t="s">
        <v>41</v>
      </c>
      <c r="IH32" s="37">
        <v>213</v>
      </c>
      <c r="II32" s="37" t="s">
        <v>36</v>
      </c>
    </row>
    <row r="33" spans="1:243" s="36" customFormat="1" ht="34.5" customHeight="1">
      <c r="A33" s="49" t="s">
        <v>46</v>
      </c>
      <c r="B33" s="50"/>
      <c r="C33" s="51"/>
      <c r="D33" s="52"/>
      <c r="E33" s="52"/>
      <c r="F33" s="52"/>
      <c r="G33" s="52"/>
      <c r="H33" s="53"/>
      <c r="I33" s="53"/>
      <c r="J33" s="53"/>
      <c r="K33" s="53"/>
      <c r="L33" s="54"/>
      <c r="BA33" s="55">
        <f>SUM(BA13:BA32)</f>
        <v>2502666.02</v>
      </c>
      <c r="BB33" s="56">
        <f>SUM(BB13:BB32)</f>
        <v>2502666.02</v>
      </c>
      <c r="BC33" s="35" t="str">
        <f>SpellNumber($E$2,BB33)</f>
        <v>INR  Twenty Five Lakh Two Thousand Six Hundred &amp; Sixty Six  and Paise Two Only</v>
      </c>
      <c r="IE33" s="37">
        <v>4</v>
      </c>
      <c r="IF33" s="37" t="s">
        <v>40</v>
      </c>
      <c r="IG33" s="37" t="s">
        <v>45</v>
      </c>
      <c r="IH33" s="37">
        <v>10</v>
      </c>
      <c r="II33" s="37" t="s">
        <v>36</v>
      </c>
    </row>
    <row r="34" spans="1:243" s="65" customFormat="1" ht="33.75" customHeight="1">
      <c r="A34" s="50" t="s">
        <v>47</v>
      </c>
      <c r="B34" s="57"/>
      <c r="C34" s="58"/>
      <c r="D34" s="59"/>
      <c r="E34" s="71" t="s">
        <v>50</v>
      </c>
      <c r="F34" s="72"/>
      <c r="G34" s="60"/>
      <c r="H34" s="61"/>
      <c r="I34" s="61"/>
      <c r="J34" s="61"/>
      <c r="K34" s="62"/>
      <c r="L34" s="63"/>
      <c r="M34" s="64"/>
      <c r="O34" s="36"/>
      <c r="P34" s="36"/>
      <c r="Q34" s="36"/>
      <c r="R34" s="36"/>
      <c r="S34" s="36"/>
      <c r="BA34" s="66">
        <f>IF(ISBLANK(F34),0,IF(E34="Excess (+)",ROUND(BA33+(BA33*F34),2),IF(E34="Less (-)",ROUND(BA33+(BA33*F34*(-1)),2),IF(E34="At Par",BA33,0))))</f>
        <v>0</v>
      </c>
      <c r="BB34" s="67">
        <f>ROUND(BA34,0)</f>
        <v>0</v>
      </c>
      <c r="BC34" s="35" t="str">
        <f>SpellNumber($E$2,BB34)</f>
        <v>INR Zero Only</v>
      </c>
      <c r="IE34" s="68"/>
      <c r="IF34" s="68"/>
      <c r="IG34" s="68"/>
      <c r="IH34" s="68"/>
      <c r="II34" s="68"/>
    </row>
    <row r="35" spans="1:243" s="65" customFormat="1" ht="41.25" customHeight="1">
      <c r="A35" s="49" t="s">
        <v>48</v>
      </c>
      <c r="B35" s="49"/>
      <c r="C35" s="80" t="str">
        <f>SpellNumber($E$2,BB34)</f>
        <v>INR Zero Only</v>
      </c>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IE35" s="68"/>
      <c r="IF35" s="68"/>
      <c r="IG35" s="68"/>
      <c r="IH35" s="68"/>
      <c r="II35" s="68"/>
    </row>
    <row r="36" ht="15"/>
    <row r="37" ht="15"/>
    <row r="38" ht="15"/>
  </sheetData>
  <sheetProtection password="EEC8" sheet="1" objects="1" scenarios="1"/>
  <mergeCells count="8">
    <mergeCell ref="A9:BC9"/>
    <mergeCell ref="C35:BC35"/>
    <mergeCell ref="A1:L1"/>
    <mergeCell ref="A4:BC4"/>
    <mergeCell ref="A5:BC5"/>
    <mergeCell ref="A6:BC6"/>
    <mergeCell ref="A7:BC7"/>
    <mergeCell ref="B8:BC8"/>
  </mergeCells>
  <dataValidations count="20">
    <dataValidation type="list" allowBlank="1" showErrorMessage="1" sqref="E34">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4">
      <formula1>0</formula1>
      <formula2>99.9</formula2>
    </dataValidation>
    <dataValidation allowBlank="1" showInputMessage="1" showErrorMessage="1" promptTitle="Item Description" prompt="Please enter Item Description in text" sqref="B32 B25:B29 B18:B22">
      <formula1>0</formula1>
      <formula2>0</formula2>
    </dataValidation>
    <dataValidation type="decimal" allowBlank="1" showInputMessage="1" showErrorMessage="1" promptTitle="Rate Entry" prompt="Please enter VAT charges in Rupees for this item. " errorTitle="Invaid Entry" error="Only Numeric Values are allowed. " sqref="M13 M15 M17 M31:M32 M23 M25 M27 M29 M19 M21">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4">
      <formula1>IF(E34="Select",-1,IF(E34="At Par",0,0))</formula1>
      <formula2>IF(E34="Select",-1,IF(E34="At Par",0,0.99))</formula2>
    </dataValidation>
    <dataValidation type="list" allowBlank="1" showErrorMessage="1" sqref="K13:K32">
      <formula1>"Partial Conversion,Full Conversion"</formula1>
      <formula2>0</formula2>
    </dataValidation>
    <dataValidation allowBlank="1" showInputMessage="1" showErrorMessage="1" promptTitle="Addition / Deduction" prompt="Please Choose the correct One" sqref="J13:J32">
      <formula1>0</formula1>
      <formula2>0</formula2>
    </dataValidation>
    <dataValidation type="list" showErrorMessage="1" sqref="I13:I32">
      <formula1>"Excess(+),Less(-)"</formula1>
      <formula2>0</formula2>
    </dataValidation>
    <dataValidation type="decimal" allowBlank="1" showErrorMessage="1" errorTitle="Invalid Entry" error="Only Numeric Values are allowed. " sqref="A13:A32">
      <formula1>0</formula1>
      <formula2>999999999999999</formula2>
    </dataValidation>
    <dataValidation allowBlank="1" showInputMessage="1" showErrorMessage="1" promptTitle="Itemcode/Make" prompt="Please enter text" sqref="C13:C32">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3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2">
      <formula1>0</formula1>
      <formula2>999999999999999</formula2>
    </dataValidation>
    <dataValidation allowBlank="1" showInputMessage="1" showErrorMessage="1" promptTitle="Units" prompt="Please enter Units in text" sqref="E13:E32">
      <formula1>0</formula1>
      <formula2>0</formula2>
    </dataValidation>
    <dataValidation type="decimal" allowBlank="1" showInputMessage="1" showErrorMessage="1" promptTitle="Quantity" prompt="Please enter the Quantity for this item. " errorTitle="Invalid Entry" error="Only Numeric Values are allowed. " sqref="D13:D32 F13:F32">
      <formula1>0</formula1>
      <formula2>999999999999999</formula2>
    </dataValidation>
    <dataValidation type="list" allowBlank="1" showInputMessage="1" showErrorMessage="1" sqref="L23 L24 L25 L26 L27 L28 L29 L30 L13 L14 L15 L16 L17 L18 L19 L20 L21 L22 L32 L31">
      <formula1>"INR"</formula1>
    </dataValidation>
  </dataValidations>
  <printOptions/>
  <pageMargins left="0.7" right="0.7" top="0.75" bottom="0.75" header="0.5118055555555555" footer="0.5118055555555555"/>
  <pageSetup horizontalDpi="300" verticalDpi="300" orientation="landscape" paperSize="9"/>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5" t="s">
        <v>49</v>
      </c>
      <c r="F6" s="85"/>
      <c r="G6" s="85"/>
      <c r="H6" s="85"/>
      <c r="I6" s="85"/>
      <c r="J6" s="85"/>
      <c r="K6" s="85"/>
    </row>
    <row r="7" spans="5:11" ht="15">
      <c r="E7" s="86"/>
      <c r="F7" s="86"/>
      <c r="G7" s="86"/>
      <c r="H7" s="86"/>
      <c r="I7" s="86"/>
      <c r="J7" s="86"/>
      <c r="K7" s="86"/>
    </row>
    <row r="8" spans="5:11" ht="15">
      <c r="E8" s="86"/>
      <c r="F8" s="86"/>
      <c r="G8" s="86"/>
      <c r="H8" s="86"/>
      <c r="I8" s="86"/>
      <c r="J8" s="86"/>
      <c r="K8" s="86"/>
    </row>
    <row r="9" spans="5:11" ht="15">
      <c r="E9" s="86"/>
      <c r="F9" s="86"/>
      <c r="G9" s="86"/>
      <c r="H9" s="86"/>
      <c r="I9" s="86"/>
      <c r="J9" s="86"/>
      <c r="K9" s="86"/>
    </row>
    <row r="10" spans="5:11" ht="15">
      <c r="E10" s="86"/>
      <c r="F10" s="86"/>
      <c r="G10" s="86"/>
      <c r="H10" s="86"/>
      <c r="I10" s="86"/>
      <c r="J10" s="86"/>
      <c r="K10" s="86"/>
    </row>
    <row r="11" spans="5:11" ht="15">
      <c r="E11" s="86"/>
      <c r="F11" s="86"/>
      <c r="G11" s="86"/>
      <c r="H11" s="86"/>
      <c r="I11" s="86"/>
      <c r="J11" s="86"/>
      <c r="K11" s="86"/>
    </row>
    <row r="12" spans="5:11" ht="15">
      <c r="E12" s="86"/>
      <c r="F12" s="86"/>
      <c r="G12" s="86"/>
      <c r="H12" s="86"/>
      <c r="I12" s="86"/>
      <c r="J12" s="86"/>
      <c r="K12" s="86"/>
    </row>
    <row r="13" spans="5:11" ht="15">
      <c r="E13" s="86"/>
      <c r="F13" s="86"/>
      <c r="G13" s="86"/>
      <c r="H13" s="86"/>
      <c r="I13" s="86"/>
      <c r="J13" s="86"/>
      <c r="K13" s="86"/>
    </row>
    <row r="14" spans="5:11" ht="15">
      <c r="E14" s="86"/>
      <c r="F14" s="86"/>
      <c r="G14" s="86"/>
      <c r="H14" s="86"/>
      <c r="I14" s="86"/>
      <c r="J14" s="86"/>
      <c r="K14" s="8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 IWD</cp:lastModifiedBy>
  <cp:lastPrinted>2016-06-30T05:08:09Z</cp:lastPrinted>
  <dcterms:created xsi:type="dcterms:W3CDTF">2009-01-30T06:42:42Z</dcterms:created>
  <dcterms:modified xsi:type="dcterms:W3CDTF">2022-11-04T11:42:27Z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