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<sst xmlns="http://schemas.openxmlformats.org/spreadsheetml/2006/main" count="155" uniqueCount="68">
  <si>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</si>
  <si>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</si>
  <si>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</si>
  <si>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</si>
  <si>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</si>
  <si>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</si>
  <si>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</si>
  <si>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</si>
  <si>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</si>
  <si>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</si>
  <si>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</si>
  <si>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</si>
  <si>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</si>
  <si>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</si>
  <si>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</si>
  <si>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</si>
  <si>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</si>
  <si>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</si>
  <si>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</si>
  <si>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</si>
  <si>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</si>
  <si>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</si>
  <si>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</si>
  <si>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</si>
  <si>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</si>
  <si>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</si>
  <si>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</si>
  <si>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</si>
  <si>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</si>
  <si>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</si>
  <si>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</si>
  <si>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</si>
  <si>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</si>
  <si>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</si>
  <si>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</si>
  <si>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</si>
  <si>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</si>
  <si>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</si>
  <si>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</si>
  <si>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</si>
  <si>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</si>
  <si>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</si>
  <si>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</si>
  <si>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</si>
  <si>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</si>
  <si>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</si>
  <si>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</si>
  <si>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r>
      <t xml:space="preserve">TOTAL AMOUNT  
           in
     </t>
    </r>
    <r>
      <rPr>
        <b/>
        <sz val="11"/>
        <color indexed="10"/>
        <rFont val="Arial"/>
        <family val="2"/>
      </rPr>
      <t xml:space="preserve"> Rs.      P</t>
    </r>
  </si>
  <si>
    <t>item no.4</t>
  </si>
  <si>
    <t>item no.6</t>
  </si>
  <si>
    <t>item no.7</t>
  </si>
  <si>
    <t>item no.9</t>
  </si>
  <si>
    <t>Component</t>
  </si>
  <si>
    <t>sqm</t>
  </si>
  <si>
    <t>cum</t>
  </si>
  <si>
    <t>Sqm</t>
  </si>
  <si>
    <t>Tender Inviting Authority: DOIP, IIT Kanpur</t>
  </si>
  <si>
    <t>Dismantling and Demolishing</t>
  </si>
  <si>
    <t>Dismantling of flexible pavement (bituminous courses) by mechanical means and disposal of dismantled material up to a lead of 1 kilometre, as per direction of Engineer-in-charge.</t>
  </si>
  <si>
    <t>ROAD WORK</t>
  </si>
  <si>
    <t>Providing and applying tack coat using hot straight run bitumen of grade VG - 10, including heating the bitumen, spraying the bitumen with mechanically operated spray unit fitted on bitumen boiler, cleaning and preparing the existing road surface as per specifications :</t>
  </si>
  <si>
    <t>On bituminous surface @ 0.50 Kg / sqm</t>
  </si>
  <si>
    <t>Providing and applying 2.5 mm thick road marking strips (retro- reflective) of specified shade/ colour using hot thermoplastic material by fully/ semi 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t>
  </si>
  <si>
    <t>Scarifying the existing bituminous road surface to a depth of 50 mm and disposal of scarified material within all lifts and lead upto 1km (by mechanical means).</t>
  </si>
  <si>
    <t xml:space="preserve">"Providing and laying Cement Grouted Bituminous concrete using crushed stone aggregates of specified 
grading, premixed with bituminous binder and filler, transporting the hot mix to work site by tippers, 
laying with paver finisher equiped with electronic sensor to the required grade, level and alignment and 
rolling with smooth wheeled, vibratory and tandem rollers to achieve the desired compaction and 
density as per specification, complete and as per directions of Engineer-in-Charge.
"    
"25 mm compacted thickness with bitumen of grade VG-30 @ 5.5 % (percentage by weight of total mix) and 
cement filler @ 2% (percentage by weight of Aggregate) prepared in Batch Type Hot Mix Plant of 100-120 
TPH capacity."      
</t>
  </si>
  <si>
    <t>Name of Work: Providing and laying of Cement Grouted Bituminous Concrete on existing bituminous roads in IIT Kanpur campus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</si>
  <si>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</si>
  <si>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NIT No:  Civil/27/02/2024-1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</si>
</sst>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b/>
      <sz val="14"/>
      <name val="Arial"/>
      <family val="2"/>
    </font>
    <font>
      <sz val="8"/>
      <name val="Calibri"/>
      <family val="2"/>
    </font>
    <font>
      <b/>
      <sz val="14"/>
      <name val="Times New Roman"/>
      <family val="1"/>
    </font>
    <font>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17" fillId="0" borderId="15" xfId="56" applyNumberFormat="1" applyFont="1" applyFill="1" applyBorder="1" applyAlignment="1">
      <alignment horizontal="center" vertical="top" wrapText="1"/>
      <protection/>
    </xf>
    <xf numFmtId="0" fontId="61" fillId="0" borderId="15" xfId="0" applyFont="1" applyFill="1" applyBorder="1" applyAlignment="1">
      <alignment horizontal="center" vertical="center"/>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20" fillId="0" borderId="15" xfId="56" applyNumberFormat="1" applyFont="1" applyFill="1" applyBorder="1" applyAlignment="1">
      <alignment horizontal="left" vertical="top" wrapText="1"/>
      <protection/>
    </xf>
    <xf numFmtId="0" fontId="62" fillId="0" borderId="15" xfId="0" applyFont="1" applyFill="1" applyBorder="1" applyAlignment="1">
      <alignment horizontal="center" vertical="center"/>
    </xf>
    <xf numFmtId="2" fontId="20" fillId="0" borderId="15" xfId="55" applyNumberFormat="1" applyFont="1" applyFill="1" applyBorder="1" applyAlignment="1">
      <alignment horizontal="center" vertical="center" wrapText="1"/>
      <protection/>
    </xf>
    <xf numFmtId="2" fontId="20" fillId="0" borderId="15" xfId="56" applyNumberFormat="1" applyFont="1" applyFill="1" applyBorder="1" applyAlignment="1" applyProtection="1">
      <alignment horizontal="center" vertical="center"/>
      <protection locked="0"/>
    </xf>
    <xf numFmtId="2" fontId="20" fillId="0" borderId="15" xfId="59" applyNumberFormat="1" applyFont="1" applyFill="1" applyBorder="1" applyAlignment="1">
      <alignment horizontal="center" vertical="center"/>
      <protection/>
    </xf>
    <xf numFmtId="2" fontId="20" fillId="0" borderId="15" xfId="56" applyNumberFormat="1" applyFont="1" applyFill="1" applyBorder="1" applyAlignment="1">
      <alignment horizontal="center" vertical="center"/>
      <protection/>
    </xf>
    <xf numFmtId="2" fontId="20" fillId="33" borderId="15" xfId="56" applyNumberFormat="1" applyFont="1" applyFill="1" applyBorder="1" applyAlignment="1" applyProtection="1">
      <alignment horizontal="center" vertical="center"/>
      <protection locked="0"/>
    </xf>
    <xf numFmtId="2" fontId="20" fillId="0" borderId="15" xfId="56" applyNumberFormat="1" applyFont="1" applyFill="1" applyBorder="1" applyAlignment="1" applyProtection="1">
      <alignment horizontal="center" vertical="center" wrapText="1"/>
      <protection locked="0"/>
    </xf>
    <xf numFmtId="0" fontId="21" fillId="0" borderId="16" xfId="59" applyNumberFormat="1" applyFont="1" applyFill="1" applyBorder="1" applyAlignment="1">
      <alignment horizontal="left" vertical="top"/>
      <protection/>
    </xf>
    <xf numFmtId="0" fontId="22" fillId="0" borderId="17" xfId="59" applyNumberFormat="1" applyFont="1" applyFill="1" applyBorder="1" applyAlignment="1">
      <alignment vertical="top"/>
      <protection/>
    </xf>
    <xf numFmtId="0" fontId="21" fillId="0" borderId="18" xfId="59" applyNumberFormat="1" applyFont="1" applyFill="1" applyBorder="1" applyAlignment="1">
      <alignment horizontal="left" vertical="top"/>
      <protection/>
    </xf>
    <xf numFmtId="0" fontId="23" fillId="0" borderId="12" xfId="56" applyNumberFormat="1" applyFont="1" applyFill="1" applyBorder="1" applyAlignment="1" applyProtection="1">
      <alignment vertical="top"/>
      <protection/>
    </xf>
    <xf numFmtId="10" fontId="15" fillId="33" borderId="11" xfId="67" applyNumberFormat="1" applyFont="1" applyFill="1" applyBorder="1" applyAlignment="1" applyProtection="1">
      <alignment horizontal="center" vertical="center"/>
      <protection locked="0"/>
    </xf>
    <xf numFmtId="0" fontId="21" fillId="0" borderId="13" xfId="59" applyNumberFormat="1" applyFont="1" applyFill="1" applyBorder="1" applyAlignment="1">
      <alignment horizontal="left" vertical="top"/>
      <protection/>
    </xf>
    <xf numFmtId="2" fontId="20" fillId="0" borderId="15" xfId="58" applyNumberFormat="1" applyFont="1" applyFill="1" applyBorder="1" applyAlignment="1">
      <alignment horizontal="center" vertical="center"/>
      <protection/>
    </xf>
    <xf numFmtId="0" fontId="20" fillId="0" borderId="15" xfId="59" applyNumberFormat="1" applyFont="1" applyFill="1" applyBorder="1" applyAlignment="1">
      <alignment horizontal="center" vertical="center" wrapText="1"/>
      <protection/>
    </xf>
    <xf numFmtId="0" fontId="22"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2" fillId="0" borderId="19" xfId="59" applyNumberFormat="1" applyFont="1" applyFill="1" applyBorder="1" applyAlignment="1">
      <alignment horizontal="center" vertical="top"/>
      <protection/>
    </xf>
    <xf numFmtId="0" fontId="22"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2"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3" fillId="0" borderId="11" xfId="59" applyNumberFormat="1" applyFont="1" applyFill="1" applyBorder="1" applyAlignment="1">
      <alignment horizontal="center" vertical="top"/>
      <protection/>
    </xf>
    <xf numFmtId="0" fontId="22" fillId="0" borderId="11" xfId="56" applyNumberFormat="1" applyFont="1" applyFill="1" applyBorder="1" applyAlignment="1" applyProtection="1">
      <alignment horizontal="center" vertical="top"/>
      <protection/>
    </xf>
    <xf numFmtId="0" fontId="14" fillId="0" borderId="11" xfId="67"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2" fillId="0" borderId="0" xfId="56" applyNumberFormat="1" applyFont="1" applyFill="1" applyAlignment="1" applyProtection="1">
      <alignment horizontal="center" vertical="top"/>
      <protection/>
    </xf>
    <xf numFmtId="2" fontId="24"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2"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9" fillId="0" borderId="24" xfId="56" applyNumberFormat="1" applyFont="1" applyFill="1" applyBorder="1" applyAlignment="1" applyProtection="1">
      <alignment horizontal="center" vertical="top"/>
      <protection/>
    </xf>
    <xf numFmtId="0" fontId="19" fillId="0" borderId="25" xfId="56" applyNumberFormat="1" applyFont="1" applyFill="1" applyBorder="1" applyAlignment="1" applyProtection="1">
      <alignment horizontal="center" vertical="top"/>
      <protection/>
    </xf>
    <xf numFmtId="0" fontId="19"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zoomScale="95" zoomScaleNormal="95" zoomScalePageLayoutView="0" workbookViewId="0" topLeftCell="A11">
      <selection activeCell="C10" sqref="C1:C16384"/>
    </sheetView>
  </sheetViews>
  <sheetFormatPr defaultColWidth="9.140625" defaultRowHeight="15"/>
  <cols>
    <col min="1" max="1" width="9.57421875" style="1" customWidth="1"/>
    <col min="2" max="2" width="52.140625" style="1" customWidth="1"/>
    <col min="3" max="3" width="11.710937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5" t="s">
        <v>56</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8.25" customHeight="1">
      <c r="A5" s="65" t="s">
        <v>65</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67</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58.5"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72" t="s">
        <v>66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7.5" customHeight="1">
      <c r="A11" s="16" t="s">
        <v>14</v>
      </c>
      <c r="B11" s="16" t="s">
        <v>15</v>
      </c>
      <c r="C11" s="16" t="s">
        <v>16</v>
      </c>
      <c r="D11" s="16" t="s">
        <v>17</v>
      </c>
      <c r="E11" s="16" t="s">
        <v>18</v>
      </c>
      <c r="F11" s="16" t="s">
        <v>40</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47</v>
      </c>
      <c r="BB11" s="20" t="s">
        <v>31</v>
      </c>
      <c r="BC11" s="20" t="s">
        <v>32</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8.75">
      <c r="A13" s="25">
        <v>1</v>
      </c>
      <c r="B13" s="26" t="s">
        <v>52</v>
      </c>
      <c r="C13" s="27" t="s">
        <v>42</v>
      </c>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IA13" s="17">
        <v>1</v>
      </c>
      <c r="IB13" s="17" t="s">
        <v>52</v>
      </c>
      <c r="IC13" s="17" t="s">
        <v>42</v>
      </c>
      <c r="IE13" s="18"/>
      <c r="IF13" s="18"/>
      <c r="IG13" s="18"/>
      <c r="IH13" s="18"/>
      <c r="II13" s="18"/>
    </row>
    <row r="14" spans="1:243" s="17" customFormat="1" ht="18.75">
      <c r="A14" s="29">
        <v>1.01</v>
      </c>
      <c r="B14" s="31" t="s">
        <v>57</v>
      </c>
      <c r="C14" s="32" t="s">
        <v>43</v>
      </c>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17">
        <v>1.01</v>
      </c>
      <c r="IB14" s="17" t="s">
        <v>57</v>
      </c>
      <c r="IC14" s="17" t="s">
        <v>43</v>
      </c>
      <c r="IE14" s="18"/>
      <c r="IF14" s="18"/>
      <c r="IG14" s="18"/>
      <c r="IH14" s="18"/>
      <c r="II14" s="18"/>
    </row>
    <row r="15" spans="1:243" s="17" customFormat="1" ht="63">
      <c r="A15" s="30">
        <v>1.02</v>
      </c>
      <c r="B15" s="31" t="s">
        <v>58</v>
      </c>
      <c r="C15" s="32" t="s">
        <v>44</v>
      </c>
      <c r="D15" s="33">
        <v>15</v>
      </c>
      <c r="E15" s="33" t="s">
        <v>54</v>
      </c>
      <c r="F15" s="33">
        <v>305.04</v>
      </c>
      <c r="G15" s="34"/>
      <c r="H15" s="34"/>
      <c r="I15" s="35" t="s">
        <v>33</v>
      </c>
      <c r="J15" s="36">
        <f>IF(I15="Less(-)",-1,1)</f>
        <v>1</v>
      </c>
      <c r="K15" s="34" t="s">
        <v>34</v>
      </c>
      <c r="L15" s="34" t="s">
        <v>4</v>
      </c>
      <c r="M15" s="37"/>
      <c r="N15" s="34"/>
      <c r="O15" s="34"/>
      <c r="P15" s="38"/>
      <c r="Q15" s="34"/>
      <c r="R15" s="34"/>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5">
        <f>ROUND(total_amount_ba($B$2,$D$2,D15,F15,J15,K15,M15),0)</f>
        <v>4576</v>
      </c>
      <c r="BB15" s="45">
        <f>BA15+SUM(N15:AZ15)</f>
        <v>4576</v>
      </c>
      <c r="BC15" s="46" t="str">
        <f>SpellNumber(L15,BB15)</f>
        <v>INR  Four Thousand Five Hundred &amp; Seventy Six  Only</v>
      </c>
      <c r="IA15" s="17">
        <v>1.02</v>
      </c>
      <c r="IB15" s="17" t="s">
        <v>58</v>
      </c>
      <c r="IC15" s="17" t="s">
        <v>44</v>
      </c>
      <c r="ID15" s="17">
        <v>15</v>
      </c>
      <c r="IE15" s="18" t="s">
        <v>54</v>
      </c>
      <c r="IF15" s="18"/>
      <c r="IG15" s="18"/>
      <c r="IH15" s="18"/>
      <c r="II15" s="18"/>
    </row>
    <row r="16" spans="1:243" s="17" customFormat="1" ht="18.75">
      <c r="A16" s="29">
        <v>1.03</v>
      </c>
      <c r="B16" s="31" t="s">
        <v>59</v>
      </c>
      <c r="C16" s="32" t="s">
        <v>48</v>
      </c>
      <c r="D16" s="68"/>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A16" s="17">
        <v>1.03</v>
      </c>
      <c r="IB16" s="17" t="s">
        <v>59</v>
      </c>
      <c r="IC16" s="17" t="s">
        <v>48</v>
      </c>
      <c r="IE16" s="18"/>
      <c r="IF16" s="18"/>
      <c r="IG16" s="18"/>
      <c r="IH16" s="18"/>
      <c r="II16" s="18"/>
    </row>
    <row r="17" spans="1:243" s="17" customFormat="1" ht="78.75">
      <c r="A17" s="30">
        <v>1.04</v>
      </c>
      <c r="B17" s="31" t="s">
        <v>60</v>
      </c>
      <c r="C17" s="32" t="s">
        <v>45</v>
      </c>
      <c r="D17" s="68"/>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IA17" s="17">
        <v>1.04</v>
      </c>
      <c r="IB17" s="17" t="s">
        <v>60</v>
      </c>
      <c r="IC17" s="17" t="s">
        <v>45</v>
      </c>
      <c r="IE17" s="18"/>
      <c r="IF17" s="18"/>
      <c r="IG17" s="18"/>
      <c r="IH17" s="18"/>
      <c r="II17" s="18"/>
    </row>
    <row r="18" spans="1:243" s="17" customFormat="1" ht="47.25">
      <c r="A18" s="29">
        <v>1.05</v>
      </c>
      <c r="B18" s="31" t="s">
        <v>61</v>
      </c>
      <c r="C18" s="32" t="s">
        <v>49</v>
      </c>
      <c r="D18" s="33">
        <v>32870</v>
      </c>
      <c r="E18" s="33" t="s">
        <v>53</v>
      </c>
      <c r="F18" s="33">
        <v>32.09</v>
      </c>
      <c r="G18" s="34"/>
      <c r="H18" s="34"/>
      <c r="I18" s="35" t="s">
        <v>33</v>
      </c>
      <c r="J18" s="36">
        <f>IF(I18="Less(-)",-1,1)</f>
        <v>1</v>
      </c>
      <c r="K18" s="34" t="s">
        <v>34</v>
      </c>
      <c r="L18" s="34" t="s">
        <v>4</v>
      </c>
      <c r="M18" s="37"/>
      <c r="N18" s="34"/>
      <c r="O18" s="34"/>
      <c r="P18" s="38"/>
      <c r="Q18" s="34"/>
      <c r="R18" s="34"/>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5">
        <f>ROUND(total_amount_ba($B$2,$D$2,D18,F18,J18,K18,M18),0)</f>
        <v>1054798</v>
      </c>
      <c r="BB18" s="45">
        <f>BA18+SUM(N18:AZ18)</f>
        <v>1054798</v>
      </c>
      <c r="BC18" s="46" t="str">
        <f>SpellNumber(L18,BB18)</f>
        <v>INR  Ten Lakh Fifty Four Thousand Seven Hundred &amp; Ninety Eight  Only</v>
      </c>
      <c r="IA18" s="17">
        <v>1.05</v>
      </c>
      <c r="IB18" s="17" t="s">
        <v>61</v>
      </c>
      <c r="IC18" s="17" t="s">
        <v>49</v>
      </c>
      <c r="ID18" s="17">
        <v>32870</v>
      </c>
      <c r="IE18" s="18" t="s">
        <v>53</v>
      </c>
      <c r="IF18" s="18"/>
      <c r="IG18" s="18"/>
      <c r="IH18" s="18"/>
      <c r="II18" s="18"/>
    </row>
    <row r="19" spans="1:243" s="17" customFormat="1" ht="157.5">
      <c r="A19" s="30">
        <v>1.06</v>
      </c>
      <c r="B19" s="31" t="s">
        <v>62</v>
      </c>
      <c r="C19" s="32" t="s">
        <v>50</v>
      </c>
      <c r="D19" s="33">
        <v>1325</v>
      </c>
      <c r="E19" s="33" t="s">
        <v>53</v>
      </c>
      <c r="F19" s="33">
        <v>546.95</v>
      </c>
      <c r="G19" s="34"/>
      <c r="H19" s="34"/>
      <c r="I19" s="35" t="s">
        <v>33</v>
      </c>
      <c r="J19" s="36">
        <f>IF(I19="Less(-)",-1,1)</f>
        <v>1</v>
      </c>
      <c r="K19" s="34" t="s">
        <v>34</v>
      </c>
      <c r="L19" s="34" t="s">
        <v>4</v>
      </c>
      <c r="M19" s="37"/>
      <c r="N19" s="34"/>
      <c r="O19" s="34"/>
      <c r="P19" s="38"/>
      <c r="Q19" s="34"/>
      <c r="R19" s="34"/>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5">
        <f>ROUND(total_amount_ba($B$2,$D$2,D19,F19,J19,K19,M19),0)</f>
        <v>724709</v>
      </c>
      <c r="BB19" s="45">
        <f>BA19+SUM(N19:AZ19)</f>
        <v>724709</v>
      </c>
      <c r="BC19" s="46" t="str">
        <f>SpellNumber(L19,BB19)</f>
        <v>INR  Seven Lakh Twenty Four Thousand Seven Hundred &amp; Nine  Only</v>
      </c>
      <c r="IA19" s="17">
        <v>1.06</v>
      </c>
      <c r="IB19" s="17" t="s">
        <v>62</v>
      </c>
      <c r="IC19" s="17" t="s">
        <v>50</v>
      </c>
      <c r="ID19" s="17">
        <v>1325</v>
      </c>
      <c r="IE19" s="18" t="s">
        <v>53</v>
      </c>
      <c r="IF19" s="18"/>
      <c r="IG19" s="18"/>
      <c r="IH19" s="18"/>
      <c r="II19" s="18"/>
    </row>
    <row r="20" spans="1:243" s="17" customFormat="1" ht="47.25">
      <c r="A20" s="29">
        <v>1.07</v>
      </c>
      <c r="B20" s="31" t="s">
        <v>63</v>
      </c>
      <c r="C20" s="32" t="s">
        <v>46</v>
      </c>
      <c r="D20" s="33">
        <v>32870</v>
      </c>
      <c r="E20" s="33" t="s">
        <v>53</v>
      </c>
      <c r="F20" s="33">
        <v>5.13</v>
      </c>
      <c r="G20" s="34"/>
      <c r="H20" s="34"/>
      <c r="I20" s="35" t="s">
        <v>33</v>
      </c>
      <c r="J20" s="36">
        <f>IF(I20="Less(-)",-1,1)</f>
        <v>1</v>
      </c>
      <c r="K20" s="34" t="s">
        <v>34</v>
      </c>
      <c r="L20" s="34" t="s">
        <v>4</v>
      </c>
      <c r="M20" s="37"/>
      <c r="N20" s="34"/>
      <c r="O20" s="34"/>
      <c r="P20" s="38"/>
      <c r="Q20" s="34"/>
      <c r="R20" s="34"/>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5">
        <f>ROUND(total_amount_ba($B$2,$D$2,D20,F20,J20,K20,M20),0)</f>
        <v>168623</v>
      </c>
      <c r="BB20" s="45">
        <f>BA20+SUM(N20:AZ20)</f>
        <v>168623</v>
      </c>
      <c r="BC20" s="46" t="str">
        <f>SpellNumber(L20,BB20)</f>
        <v>INR  One Lakh Sixty Eight Thousand Six Hundred &amp; Twenty Three  Only</v>
      </c>
      <c r="IA20" s="17">
        <v>1.07</v>
      </c>
      <c r="IB20" s="17" t="s">
        <v>63</v>
      </c>
      <c r="IC20" s="17" t="s">
        <v>46</v>
      </c>
      <c r="ID20" s="17">
        <v>32870</v>
      </c>
      <c r="IE20" s="18" t="s">
        <v>53</v>
      </c>
      <c r="IF20" s="18"/>
      <c r="IG20" s="18"/>
      <c r="IH20" s="18"/>
      <c r="II20" s="18"/>
    </row>
    <row r="21" spans="1:243" s="17" customFormat="1" ht="409.5">
      <c r="A21" s="30">
        <v>1.08</v>
      </c>
      <c r="B21" s="31" t="s">
        <v>64</v>
      </c>
      <c r="C21" s="32" t="s">
        <v>51</v>
      </c>
      <c r="D21" s="33">
        <v>32870</v>
      </c>
      <c r="E21" s="33" t="s">
        <v>55</v>
      </c>
      <c r="F21" s="33">
        <v>276.46</v>
      </c>
      <c r="G21" s="34"/>
      <c r="H21" s="34"/>
      <c r="I21" s="35" t="s">
        <v>33</v>
      </c>
      <c r="J21" s="36">
        <f>IF(I21="Less(-)",-1,1)</f>
        <v>1</v>
      </c>
      <c r="K21" s="34" t="s">
        <v>34</v>
      </c>
      <c r="L21" s="34" t="s">
        <v>4</v>
      </c>
      <c r="M21" s="37"/>
      <c r="N21" s="34"/>
      <c r="O21" s="34"/>
      <c r="P21" s="38"/>
      <c r="Q21" s="34"/>
      <c r="R21" s="34"/>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5">
        <f>ROUND(total_amount_ba($B$2,$D$2,D21,F21,J21,K21,M21),0)</f>
        <v>9087240</v>
      </c>
      <c r="BB21" s="45">
        <f>BA21+SUM(N21:AZ21)</f>
        <v>9087240</v>
      </c>
      <c r="BC21" s="46" t="str">
        <f>SpellNumber(L21,BB21)</f>
        <v>INR  Ninety Lakh Eighty Seven Thousand Two Hundred &amp; Forty  Only</v>
      </c>
      <c r="IA21" s="17">
        <v>1.08</v>
      </c>
      <c r="IB21" s="28" t="s">
        <v>64</v>
      </c>
      <c r="IC21" s="17" t="s">
        <v>51</v>
      </c>
      <c r="ID21" s="17">
        <v>32870</v>
      </c>
      <c r="IE21" s="18" t="s">
        <v>55</v>
      </c>
      <c r="IF21" s="18"/>
      <c r="IG21" s="18"/>
      <c r="IH21" s="18"/>
      <c r="II21" s="18"/>
    </row>
    <row r="22" spans="1:55" ht="45">
      <c r="A22" s="21" t="s">
        <v>35</v>
      </c>
      <c r="B22" s="39"/>
      <c r="C22" s="40"/>
      <c r="D22" s="47"/>
      <c r="E22" s="47"/>
      <c r="F22" s="47"/>
      <c r="G22" s="47"/>
      <c r="H22" s="48"/>
      <c r="I22" s="48"/>
      <c r="J22" s="48"/>
      <c r="K22" s="48"/>
      <c r="L22" s="49"/>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SUM(BA15:BA21)</f>
        <v>11039946</v>
      </c>
      <c r="BB22" s="52" t="e">
        <f>SUM(#REF!)</f>
        <v>#REF!</v>
      </c>
      <c r="BC22" s="53" t="str">
        <f>SpellNumber(L22,BA22)</f>
        <v>  One Crore Ten Lakh Thirty Nine Thousand Nine Hundred &amp; Forty Six  Only</v>
      </c>
    </row>
    <row r="23" spans="1:55" ht="35.25" customHeight="1">
      <c r="A23" s="22" t="s">
        <v>36</v>
      </c>
      <c r="B23" s="41"/>
      <c r="C23" s="42"/>
      <c r="D23" s="54"/>
      <c r="E23" s="55" t="s">
        <v>41</v>
      </c>
      <c r="F23" s="43"/>
      <c r="G23" s="56"/>
      <c r="H23" s="57"/>
      <c r="I23" s="57"/>
      <c r="J23" s="57"/>
      <c r="K23" s="54"/>
      <c r="L23" s="58"/>
      <c r="M23" s="59"/>
      <c r="N23" s="60"/>
      <c r="O23" s="50"/>
      <c r="P23" s="50"/>
      <c r="Q23" s="50"/>
      <c r="R23" s="50"/>
      <c r="S23" s="5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1">
        <f>IF(ISBLANK(F23),0,IF(E23="Excess (+)",ROUND(BA22+(BA22*F23),0),IF(E23="Less (-)",ROUND(BA22+(BA22*F23*(-1)),0),IF(E23="At Par",BA22,0))))</f>
        <v>0</v>
      </c>
      <c r="BB23" s="62">
        <f>ROUND(BA23,0)</f>
        <v>0</v>
      </c>
      <c r="BC23" s="63" t="str">
        <f>SpellNumber($E$2,BB23)</f>
        <v>INR Zero Only</v>
      </c>
    </row>
    <row r="24" spans="1:55" ht="23.25" customHeight="1">
      <c r="A24" s="21" t="s">
        <v>37</v>
      </c>
      <c r="B24" s="44"/>
      <c r="C24" s="71" t="str">
        <f>SpellNumber($E$2,BB23)</f>
        <v>INR Zero Only</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row>
  </sheetData>
  <sheetProtection password="D850" sheet="1"/>
  <autoFilter ref="A11:BC24"/>
  <mergeCells count="12">
    <mergeCell ref="D13:BC13"/>
    <mergeCell ref="D14:BC14"/>
    <mergeCell ref="D16:BC16"/>
    <mergeCell ref="D17:BC17"/>
    <mergeCell ref="C24:BC24"/>
    <mergeCell ref="A9:BC9"/>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list" allowBlank="1" showErrorMessage="1" sqref="E2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ErrorMessage="1" sqref="D13:D14 K15 D16:D17 K18:K2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5 G18:H21">
      <formula1>0</formula1>
      <formula2>999999999999999</formula2>
    </dataValidation>
    <dataValidation allowBlank="1" showInputMessage="1" showErrorMessage="1" promptTitle="Addition / Deduction" prompt="Please Choose the correct One" sqref="J15 J18:J21">
      <formula1>0</formula1>
      <formula2>0</formula2>
    </dataValidation>
    <dataValidation type="list" showErrorMessage="1" sqref="I15 I18: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1">
      <formula1>0</formula1>
      <formula2>999999999999999</formula2>
    </dataValidation>
    <dataValidation type="list" allowBlank="1" showInputMessage="1" showErrorMessage="1" sqref="L19 L13 L14 L15 L16 L17 L18 L21 L20">
      <formula1>"INR"</formula1>
    </dataValidation>
    <dataValidation allowBlank="1" showInputMessage="1" showErrorMessage="1" promptTitle="Itemcode/Make" prompt="Please enter text" sqref="C13:C21">
      <formula1>0</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3" t="s">
        <v>38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2024-02-27T07:06:03Z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