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505" windowHeight="750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'BoQ1'!$A$11:$BC$51</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<sst xmlns="http://schemas.openxmlformats.org/spreadsheetml/2006/main" count="313" uniqueCount="121">
  <si>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</si>
  <si>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</si>
  <si>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</si>
  <si>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</si>
  <si>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</si>
  <si>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</si>
  <si>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</si>
  <si>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</si>
  <si>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</si>
  <si>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</si>
  <si>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</si>
  <si>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</si>
  <si>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</si>
  <si>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</si>
  <si>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</si>
  <si>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</si>
  <si>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</si>
  <si>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</si>
  <si>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</si>
  <si>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</si>
  <si>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</si>
  <si>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</si>
  <si>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</si>
  <si>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</si>
  <si>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</si>
  <si>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</si>
  <si>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</si>
  <si>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</si>
  <si>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</si>
  <si>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</si>
  <si>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</si>
  <si>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</si>
  <si>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</si>
  <si>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</si>
  <si>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</si>
  <si>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</si>
  <si>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</si>
  <si>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</si>
  <si>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</si>
  <si>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</si>
  <si>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</si>
  <si>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</si>
  <si>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</si>
  <si>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no.2</t>
  </si>
  <si>
    <t>item no.3</t>
  </si>
  <si>
    <r>
      <t xml:space="preserve">TOTAL AMOUNT  
           in
     </t>
    </r>
    <r>
      <rPr>
        <b/>
        <sz val="11"/>
        <color indexed="10"/>
        <rFont val="Arial"/>
        <family val="2"/>
      </rPr>
      <t xml:space="preserve"> Rs.      P</t>
    </r>
  </si>
  <si>
    <t>sqm</t>
  </si>
  <si>
    <t>FINISHING</t>
  </si>
  <si>
    <t>cum</t>
  </si>
  <si>
    <t>item no.1</t>
  </si>
  <si>
    <t>Tender Inviting Authority: DOIP, IIT Kanpur</t>
  </si>
  <si>
    <t>EARTH WORK</t>
  </si>
  <si>
    <t>metre</t>
  </si>
  <si>
    <t>MASONRY WORK</t>
  </si>
  <si>
    <t>Brick work with common burnt clay F.P.S. (non modular) bricks of class designation 7.5 in foundation and plinth in:</t>
  </si>
  <si>
    <t>Cement mortar 1:6 (1 cement : 6 coarse sand)</t>
  </si>
  <si>
    <t>each</t>
  </si>
  <si>
    <t>item no.4</t>
  </si>
  <si>
    <t>item no.5</t>
  </si>
  <si>
    <t>item no.6</t>
  </si>
  <si>
    <t>item no.7</t>
  </si>
  <si>
    <t>item no.8</t>
  </si>
  <si>
    <t>item no.9</t>
  </si>
  <si>
    <t>item no.10</t>
  </si>
  <si>
    <t>item no.11</t>
  </si>
  <si>
    <t>item no.12</t>
  </si>
  <si>
    <t>item no.13</t>
  </si>
  <si>
    <t>item no.14</t>
  </si>
  <si>
    <t>item no.15</t>
  </si>
  <si>
    <t>item no.16</t>
  </si>
  <si>
    <t>item no.17</t>
  </si>
  <si>
    <t>item no.18</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</si>
  <si>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</si>
  <si>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</si>
  <si>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</si>
  <si>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</si>
  <si>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</si>
  <si>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</si>
  <si>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</si>
  <si>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</si>
  <si>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</si>
  <si>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</si>
  <si>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</si>
  <si>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</si>
  <si>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</si>
  <si>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</si>
  <si>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</si>
  <si>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</si>
  <si>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</si>
  <si>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</si>
  <si>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All kinds of soil</t>
  </si>
  <si>
    <t>Dismantling and Demolishing</t>
  </si>
  <si>
    <t>DRAINAGE</t>
  </si>
  <si>
    <t>Extra for depth for manholes :</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</si>
  <si>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</si>
  <si>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</si>
  <si>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</si>
  <si>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</si>
  <si>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</si>
  <si>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300 mm dia but not exceeding 600 mm</t>
  </si>
  <si>
    <t>Extra for excavating trenches for pipes, cables etc. in all kinds of soil for depth exceeding 1.5 m, but not exceeding 3 m. (Rate is over corresponding basic item for depth upto 1.5 metre).</t>
  </si>
  <si>
    <t>Extra for excavating trenches for pipes, cables, etc, in all kinds of soil for depth exceeding 3 m in depth, but not exceeding 4.5 m. (Rate is over corresponding basic item for depth upto 1.5 metre.)</t>
  </si>
  <si>
    <t>Extra for every additional lift of 1.5 m or part thereof in excavation / banking excavated or stacked materials.</t>
  </si>
  <si>
    <t>12 mm cement plaster finished with a floating coat of neat cement of mix :</t>
  </si>
  <si>
    <t>1:4 (1 cement: 4 fine sand)</t>
  </si>
  <si>
    <t>Demolishing brick work manually/ by mechanical means including stacking of serviceable material and disposal of unserviceable material within 50 metres lead as per direction of Engineer-in-charge.</t>
  </si>
  <si>
    <t>In cement mortar</t>
  </si>
  <si>
    <t>Constructing brick masonry manhole in cement mortar 1:4 ( 1 cement : 4 coarse sand ) with R.C.C. top slab with 1:1.5:3 mix (1 cement : 1.5 coarse sand (zone-III) : 3 graded stone aggregate 20 mm nominal size), foundation concrete 1:4:8 mix (1 cement : 4 coarse sand (zone-III) : 8 graded stone aggregate 40 mm nominal size), inside plastering 12 mm thick with cement mortar 1:3 (1 cement : 3 coarse sand) finished with floating coat of neat cement and making channels in cement concrete 1:2:4 (1 cement : 2 coarse sand : 4 graded stone aggregate 20 mm nominal size) finished with a floating coat of neat cement complete as per standard design :</t>
  </si>
  <si>
    <t xml:space="preserve">Inside size 120x90 cm and 90 cm deep including Circular shape 560 mm dia precast R.C.C. manhole cover with frame -H.D. 20 </t>
  </si>
  <si>
    <t>Size 120x90 cm</t>
  </si>
  <si>
    <t>Providing orange colour safety foot rest of minimum 6 mm thick plastic encapsulated as per IS : 10910, on 12 mm dia steel bar conforming to IS: 1786, having minimum cross section as 23 mmx25 mm and over all minimum length 263 mm and width as 165 mm with minimum 112 mm space between protruded legs having 2 mm tread on top surface by ribbing or chequering besides necessary and adequate anchoring projections on tail length on 138 mm as per standard drawing and suitable to with stand the bend test and chemical resistance test as per specifications and having manufacture's permanent identification mark to be visible even after fixing, including fixing in manholes with 30x20x15 cm cement concrete block 1:3:6 (1 cement : 3 coarse sand : 6 graded stone aggregate 20 mm nominal size) complete as per design.</t>
  </si>
  <si>
    <t>Providing and fixing in position pre-cast R.C.C. manhole cover and frame of required shape and approved quality</t>
  </si>
  <si>
    <t>H D - 20</t>
  </si>
  <si>
    <t>Circular shape 560 mm internal diameter</t>
  </si>
  <si>
    <t>For pipes 450 to 600 mm diameter</t>
  </si>
  <si>
    <t>Raising manhole cover and frame slab to required level including dismantling existing slab and making good the damage as required (Raising depth of manhole to be paid separately) :</t>
  </si>
  <si>
    <t>Rectangular manhole 120x90 cm with circular cover 500 mm dia of grade MD - 10</t>
  </si>
  <si>
    <t>Providing and laying Non Pressure NP-3 class (Medium duty) R.C.C. pipes including collars/spigot jointed with stiff mixture of cement mortar in the proportion of 1:2 (1 cement : 2 fine sand) including testing of joints etc. complete</t>
  </si>
  <si>
    <t>600 mm dia RCC pipes.</t>
  </si>
  <si>
    <t>Name of Work: Diversion of damaged sewer line near Sump well no. 6, IIT Kanpur</t>
  </si>
  <si>
    <t>NIT No: Civil/30/04/2024-1</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</si>
</sst>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 numFmtId="180" formatCode="[$-4009]dd\ mmmm\ yyyy"/>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2"/>
      <color indexed="10"/>
      <name val="Arial"/>
      <family val="2"/>
    </font>
    <font>
      <b/>
      <sz val="12"/>
      <color indexed="16"/>
      <name val="Arial"/>
      <family val="2"/>
    </font>
    <font>
      <b/>
      <sz val="16"/>
      <color indexed="8"/>
      <name val="Calibri"/>
      <family val="2"/>
    </font>
    <font>
      <sz val="8"/>
      <name val="Calibri"/>
      <family val="2"/>
    </font>
    <font>
      <b/>
      <sz val="12"/>
      <name val="Arial"/>
      <family val="2"/>
    </font>
    <font>
      <sz val="12"/>
      <name val="Arial"/>
      <family val="2"/>
    </font>
    <font>
      <sz val="12"/>
      <color indexed="31"/>
      <name val="Arial"/>
      <family val="2"/>
    </font>
    <font>
      <b/>
      <sz val="12"/>
      <color indexed="57"/>
      <name val="Arial"/>
      <family val="2"/>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70">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58" applyNumberFormat="1" applyFont="1" applyFill="1" applyBorder="1" applyAlignment="1">
      <alignment horizontal="center" vertical="top" wrapText="1"/>
      <protection/>
    </xf>
    <xf numFmtId="0" fontId="18" fillId="0" borderId="15" xfId="61" applyNumberFormat="1" applyFont="1" applyFill="1" applyBorder="1" applyAlignment="1">
      <alignment horizontal="left" vertical="top"/>
      <protection/>
    </xf>
    <xf numFmtId="0" fontId="19" fillId="0" borderId="16" xfId="61" applyNumberFormat="1" applyFont="1" applyFill="1" applyBorder="1" applyAlignment="1">
      <alignment vertical="top"/>
      <protection/>
    </xf>
    <xf numFmtId="0" fontId="18" fillId="0" borderId="17" xfId="61" applyNumberFormat="1" applyFont="1" applyFill="1" applyBorder="1" applyAlignment="1">
      <alignment horizontal="left" vertical="top"/>
      <protection/>
    </xf>
    <xf numFmtId="0" fontId="20" fillId="0" borderId="12" xfId="58" applyNumberFormat="1" applyFont="1" applyFill="1" applyBorder="1" applyAlignment="1" applyProtection="1">
      <alignment vertical="top"/>
      <protection/>
    </xf>
    <xf numFmtId="10" fontId="15" fillId="33" borderId="11" xfId="68" applyNumberFormat="1" applyFont="1" applyFill="1" applyBorder="1" applyAlignment="1" applyProtection="1">
      <alignment horizontal="center" vertical="center"/>
      <protection locked="0"/>
    </xf>
    <xf numFmtId="0" fontId="18" fillId="0" borderId="13" xfId="61" applyNumberFormat="1" applyFont="1" applyFill="1" applyBorder="1" applyAlignment="1">
      <alignment horizontal="left" vertical="top"/>
      <protection/>
    </xf>
    <xf numFmtId="0" fontId="19" fillId="0" borderId="0" xfId="61" applyNumberFormat="1" applyFont="1" applyFill="1" applyBorder="1" applyAlignment="1">
      <alignment horizontal="center" vertical="top"/>
      <protection/>
    </xf>
    <xf numFmtId="0" fontId="14" fillId="0" borderId="18" xfId="61" applyNumberFormat="1" applyFont="1" applyFill="1" applyBorder="1" applyAlignment="1">
      <alignment horizontal="center" vertical="top"/>
      <protection/>
    </xf>
    <xf numFmtId="0" fontId="19" fillId="0" borderId="18" xfId="61" applyNumberFormat="1" applyFont="1" applyFill="1" applyBorder="1" applyAlignment="1">
      <alignment horizontal="center" vertical="top"/>
      <protection/>
    </xf>
    <xf numFmtId="0" fontId="19" fillId="0" borderId="0" xfId="58" applyNumberFormat="1" applyFont="1" applyFill="1" applyAlignment="1">
      <alignment horizontal="center" vertical="top"/>
      <protection/>
    </xf>
    <xf numFmtId="2" fontId="14" fillId="0" borderId="19" xfId="61" applyNumberFormat="1" applyFont="1" applyFill="1" applyBorder="1" applyAlignment="1">
      <alignment horizontal="center" vertical="top"/>
      <protection/>
    </xf>
    <xf numFmtId="2" fontId="14" fillId="0" borderId="20" xfId="61" applyNumberFormat="1" applyFont="1" applyFill="1" applyBorder="1" applyAlignment="1">
      <alignment horizontal="center" vertical="top"/>
      <protection/>
    </xf>
    <xf numFmtId="0" fontId="19" fillId="0" borderId="21" xfId="61" applyNumberFormat="1" applyFont="1" applyFill="1" applyBorder="1" applyAlignment="1">
      <alignment horizontal="center" vertical="top" wrapText="1"/>
      <protection/>
    </xf>
    <xf numFmtId="0" fontId="14" fillId="0" borderId="11" xfId="61" applyNumberFormat="1" applyFont="1" applyFill="1" applyBorder="1" applyAlignment="1" applyProtection="1">
      <alignment horizontal="center" vertical="center" wrapText="1"/>
      <protection locked="0"/>
    </xf>
    <xf numFmtId="0" fontId="15" fillId="33" borderId="11" xfId="61" applyNumberFormat="1" applyFont="1" applyFill="1" applyBorder="1" applyAlignment="1" applyProtection="1">
      <alignment horizontal="center" vertical="center" wrapText="1"/>
      <protection locked="0"/>
    </xf>
    <xf numFmtId="0" fontId="20" fillId="0" borderId="11" xfId="61" applyNumberFormat="1" applyFont="1" applyFill="1" applyBorder="1" applyAlignment="1">
      <alignment horizontal="center" vertical="top"/>
      <protection/>
    </xf>
    <xf numFmtId="0" fontId="19" fillId="0" borderId="11" xfId="58" applyNumberFormat="1" applyFont="1" applyFill="1" applyBorder="1" applyAlignment="1" applyProtection="1">
      <alignment horizontal="center" vertical="top"/>
      <protection/>
    </xf>
    <xf numFmtId="0" fontId="14" fillId="0" borderId="11" xfId="68" applyNumberFormat="1" applyFont="1" applyFill="1" applyBorder="1" applyAlignment="1" applyProtection="1">
      <alignment horizontal="center" vertical="center" wrapText="1"/>
      <protection locked="0"/>
    </xf>
    <xf numFmtId="0" fontId="14" fillId="0" borderId="11" xfId="61" applyNumberFormat="1" applyFont="1" applyFill="1" applyBorder="1" applyAlignment="1" applyProtection="1">
      <alignment horizontal="center" vertical="center" wrapText="1"/>
      <protection/>
    </xf>
    <xf numFmtId="0" fontId="19" fillId="0" borderId="0" xfId="58" applyNumberFormat="1" applyFont="1" applyFill="1" applyAlignment="1" applyProtection="1">
      <alignment horizontal="center" vertical="top"/>
      <protection/>
    </xf>
    <xf numFmtId="2" fontId="21" fillId="0" borderId="13" xfId="61" applyNumberFormat="1" applyFont="1" applyFill="1" applyBorder="1" applyAlignment="1">
      <alignment horizontal="center" vertical="top"/>
      <protection/>
    </xf>
    <xf numFmtId="2" fontId="14" fillId="0" borderId="22" xfId="61" applyNumberFormat="1" applyFont="1" applyFill="1" applyBorder="1" applyAlignment="1">
      <alignment horizontal="center" vertical="top"/>
      <protection/>
    </xf>
    <xf numFmtId="0" fontId="19" fillId="0" borderId="13" xfId="61" applyNumberFormat="1" applyFont="1" applyFill="1" applyBorder="1" applyAlignment="1">
      <alignment horizontal="center" vertical="top" wrapText="1"/>
      <protection/>
    </xf>
    <xf numFmtId="0" fontId="7" fillId="0" borderId="19" xfId="61" applyNumberFormat="1" applyFont="1" applyFill="1" applyBorder="1" applyAlignment="1">
      <alignment horizontal="left" vertical="top"/>
      <protection/>
    </xf>
    <xf numFmtId="0" fontId="22" fillId="0" borderId="14" xfId="58" applyNumberFormat="1" applyFont="1" applyFill="1" applyBorder="1" applyAlignment="1">
      <alignment horizontal="center" vertical="top" wrapText="1"/>
      <protection/>
    </xf>
    <xf numFmtId="0" fontId="22" fillId="0" borderId="14" xfId="58" applyNumberFormat="1" applyFont="1" applyFill="1" applyBorder="1" applyAlignment="1">
      <alignment horizontal="left" vertical="top" wrapText="1"/>
      <protection/>
    </xf>
    <xf numFmtId="0" fontId="63" fillId="0" borderId="14" xfId="0" applyFont="1" applyFill="1" applyBorder="1" applyAlignment="1">
      <alignment horizontal="center" vertical="center"/>
    </xf>
    <xf numFmtId="2" fontId="22" fillId="0" borderId="14" xfId="57" applyNumberFormat="1" applyFont="1" applyFill="1" applyBorder="1" applyAlignment="1">
      <alignment horizontal="center" vertical="center" wrapText="1"/>
      <protection/>
    </xf>
    <xf numFmtId="2" fontId="22" fillId="0" borderId="14" xfId="58" applyNumberFormat="1" applyFont="1" applyFill="1" applyBorder="1" applyAlignment="1" applyProtection="1">
      <alignment horizontal="center" vertical="center"/>
      <protection locked="0"/>
    </xf>
    <xf numFmtId="2" fontId="22" fillId="0" borderId="14" xfId="61" applyNumberFormat="1" applyFont="1" applyFill="1" applyBorder="1" applyAlignment="1">
      <alignment horizontal="center" vertical="center"/>
      <protection/>
    </xf>
    <xf numFmtId="2" fontId="22" fillId="0" borderId="14" xfId="58" applyNumberFormat="1" applyFont="1" applyFill="1" applyBorder="1" applyAlignment="1">
      <alignment horizontal="center" vertical="center"/>
      <protection/>
    </xf>
    <xf numFmtId="2" fontId="22" fillId="33" borderId="14" xfId="58" applyNumberFormat="1" applyFont="1" applyFill="1" applyBorder="1" applyAlignment="1" applyProtection="1">
      <alignment horizontal="center" vertical="center"/>
      <protection locked="0"/>
    </xf>
    <xf numFmtId="2" fontId="22" fillId="0" borderId="14" xfId="58" applyNumberFormat="1" applyFont="1" applyFill="1" applyBorder="1" applyAlignment="1" applyProtection="1">
      <alignment horizontal="center" vertical="center" wrapText="1"/>
      <protection locked="0"/>
    </xf>
    <xf numFmtId="2" fontId="22" fillId="0" borderId="14" xfId="60" applyNumberFormat="1" applyFont="1" applyFill="1" applyBorder="1" applyAlignment="1">
      <alignment horizontal="center" vertical="center"/>
      <protection/>
    </xf>
    <xf numFmtId="0" fontId="22" fillId="0" borderId="14" xfId="61" applyNumberFormat="1" applyFont="1" applyFill="1" applyBorder="1" applyAlignment="1">
      <alignment horizontal="center" vertical="center" wrapText="1"/>
      <protection/>
    </xf>
    <xf numFmtId="0" fontId="23" fillId="0" borderId="23" xfId="58" applyNumberFormat="1" applyFont="1" applyFill="1" applyBorder="1" applyAlignment="1" applyProtection="1">
      <alignment horizontal="center" vertical="top"/>
      <protection/>
    </xf>
    <xf numFmtId="0" fontId="23" fillId="0" borderId="24" xfId="58" applyNumberFormat="1" applyFont="1" applyFill="1" applyBorder="1" applyAlignment="1" applyProtection="1">
      <alignment horizontal="center" vertical="top"/>
      <protection/>
    </xf>
    <xf numFmtId="0" fontId="23" fillId="0" borderId="25" xfId="58" applyNumberFormat="1" applyFont="1" applyFill="1" applyBorder="1" applyAlignment="1" applyProtection="1">
      <alignment horizontal="center" vertical="top"/>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18" xfId="58" applyNumberFormat="1" applyFont="1" applyFill="1" applyBorder="1" applyAlignment="1" applyProtection="1">
      <alignment horizontal="center" wrapText="1"/>
      <protection locked="0"/>
    </xf>
    <xf numFmtId="0" fontId="7" fillId="34" borderId="13" xfId="61" applyNumberFormat="1" applyFont="1" applyFill="1" applyBorder="1" applyAlignment="1" applyProtection="1">
      <alignment horizontal="left" vertical="top"/>
      <protection locked="0"/>
    </xf>
    <xf numFmtId="0" fontId="14" fillId="0" borderId="13" xfId="61" applyNumberFormat="1" applyFont="1" applyFill="1" applyBorder="1" applyAlignment="1">
      <alignment horizontal="center" vertical="top" wrapText="1"/>
      <protection/>
    </xf>
    <xf numFmtId="0" fontId="11" fillId="0" borderId="13" xfId="58" applyNumberFormat="1" applyFont="1" applyFill="1" applyBorder="1" applyAlignment="1">
      <alignment horizontal="center" vertical="center" wrapText="1"/>
      <protection/>
    </xf>
    <xf numFmtId="0" fontId="16"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d.docs.live.n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cb74f36a7c228f96/Desktop/Minor%20Civil%20Forma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51"/>
  <sheetViews>
    <sheetView showGridLines="0" zoomScale="77" zoomScaleNormal="77" zoomScalePageLayoutView="0" workbookViewId="0" topLeftCell="A1">
      <selection activeCell="B14" sqref="B14"/>
    </sheetView>
  </sheetViews>
  <sheetFormatPr defaultColWidth="9.140625" defaultRowHeight="15"/>
  <cols>
    <col min="1" max="1" width="9.57421875" style="1" customWidth="1"/>
    <col min="2" max="2" width="52.140625" style="1" customWidth="1"/>
    <col min="3" max="3" width="8.8515625" style="1" hidden="1" customWidth="1"/>
    <col min="4" max="4" width="10.57421875" style="1" customWidth="1"/>
    <col min="5" max="5" width="9.140625" style="1" customWidth="1"/>
    <col min="6" max="6" width="14.8515625" style="1" customWidth="1"/>
    <col min="7" max="13" width="0" style="1" hidden="1" customWidth="1"/>
    <col min="14" max="14" width="0" style="2" hidden="1" customWidth="1"/>
    <col min="15" max="50" width="0" style="1" hidden="1" customWidth="1"/>
    <col min="51" max="51" width="0.13671875" style="1" hidden="1" customWidth="1"/>
    <col min="52" max="52" width="4.00390625" style="1" hidden="1" customWidth="1"/>
    <col min="53" max="53" width="15.8515625" style="1" customWidth="1"/>
    <col min="54" max="54" width="0.13671875" style="1" hidden="1" customWidth="1"/>
    <col min="55" max="55" width="33.8515625" style="1" customWidth="1"/>
    <col min="56" max="238" width="9.140625" style="1" customWidth="1"/>
    <col min="239" max="243" width="9.140625" style="3" customWidth="1"/>
    <col min="244" max="16384" width="9.140625" style="1" customWidth="1"/>
  </cols>
  <sheetData>
    <row r="1" spans="1:243" s="4" customFormat="1" ht="27" customHeight="1">
      <c r="A1" s="62" t="str">
        <f>B2&amp;" BoQ"</f>
        <v>Percentage BoQ</v>
      </c>
      <c r="B1" s="62"/>
      <c r="C1" s="62"/>
      <c r="D1" s="62"/>
      <c r="E1" s="62"/>
      <c r="F1" s="62"/>
      <c r="G1" s="62"/>
      <c r="H1" s="62"/>
      <c r="I1" s="62"/>
      <c r="J1" s="62"/>
      <c r="K1" s="62"/>
      <c r="L1" s="6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3" t="s">
        <v>50</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IE4" s="10"/>
      <c r="IF4" s="10"/>
      <c r="IG4" s="10"/>
      <c r="IH4" s="10"/>
      <c r="II4" s="10"/>
    </row>
    <row r="5" spans="1:243" s="9" customFormat="1" ht="38.25" customHeight="1">
      <c r="A5" s="63" t="s">
        <v>119</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IE5" s="10"/>
      <c r="IF5" s="10"/>
      <c r="IG5" s="10"/>
      <c r="IH5" s="10"/>
      <c r="II5" s="10"/>
    </row>
    <row r="6" spans="1:243" s="9" customFormat="1" ht="30.75" customHeight="1">
      <c r="A6" s="63" t="s">
        <v>120</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IE6" s="10"/>
      <c r="IF6" s="10"/>
      <c r="IG6" s="10"/>
      <c r="IH6" s="10"/>
      <c r="II6" s="10"/>
    </row>
    <row r="7" spans="1:243" s="9" customFormat="1" ht="29.25" customHeight="1" hidden="1">
      <c r="A7" s="64" t="s">
        <v>7</v>
      </c>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IE7" s="10"/>
      <c r="IF7" s="10"/>
      <c r="IG7" s="10"/>
      <c r="IH7" s="10"/>
      <c r="II7" s="10"/>
    </row>
    <row r="8" spans="1:243" s="12" customFormat="1" ht="43.5" customHeight="1">
      <c r="A8" s="11" t="s">
        <v>40</v>
      </c>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IE8" s="13"/>
      <c r="IF8" s="13"/>
      <c r="IG8" s="13"/>
      <c r="IH8" s="13"/>
      <c r="II8" s="13"/>
    </row>
    <row r="9" spans="1:243" s="14" customFormat="1" ht="61.5" customHeight="1">
      <c r="A9" s="67" t="s">
        <v>8</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45</v>
      </c>
      <c r="BB11" s="20" t="s">
        <v>32</v>
      </c>
      <c r="BC11" s="20" t="s">
        <v>33</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3">
        <v>13</v>
      </c>
      <c r="N12" s="23">
        <v>14</v>
      </c>
      <c r="O12" s="23">
        <v>15</v>
      </c>
      <c r="P12" s="23">
        <v>16</v>
      </c>
      <c r="Q12" s="23">
        <v>17</v>
      </c>
      <c r="R12" s="23">
        <v>18</v>
      </c>
      <c r="S12" s="23">
        <v>19</v>
      </c>
      <c r="T12" s="23">
        <v>20</v>
      </c>
      <c r="U12" s="23">
        <v>21</v>
      </c>
      <c r="V12" s="23">
        <v>22</v>
      </c>
      <c r="W12" s="23">
        <v>23</v>
      </c>
      <c r="X12" s="23">
        <v>24</v>
      </c>
      <c r="Y12" s="23">
        <v>25</v>
      </c>
      <c r="Z12" s="23">
        <v>26</v>
      </c>
      <c r="AA12" s="23">
        <v>27</v>
      </c>
      <c r="AB12" s="23">
        <v>28</v>
      </c>
      <c r="AC12" s="23">
        <v>29</v>
      </c>
      <c r="AD12" s="23">
        <v>30</v>
      </c>
      <c r="AE12" s="23">
        <v>31</v>
      </c>
      <c r="AF12" s="23">
        <v>32</v>
      </c>
      <c r="AG12" s="23">
        <v>33</v>
      </c>
      <c r="AH12" s="23">
        <v>34</v>
      </c>
      <c r="AI12" s="23">
        <v>35</v>
      </c>
      <c r="AJ12" s="23">
        <v>36</v>
      </c>
      <c r="AK12" s="23">
        <v>37</v>
      </c>
      <c r="AL12" s="23">
        <v>38</v>
      </c>
      <c r="AM12" s="23">
        <v>39</v>
      </c>
      <c r="AN12" s="23">
        <v>40</v>
      </c>
      <c r="AO12" s="23">
        <v>41</v>
      </c>
      <c r="AP12" s="23">
        <v>42</v>
      </c>
      <c r="AQ12" s="23">
        <v>43</v>
      </c>
      <c r="AR12" s="23">
        <v>44</v>
      </c>
      <c r="AS12" s="23">
        <v>45</v>
      </c>
      <c r="AT12" s="23">
        <v>46</v>
      </c>
      <c r="AU12" s="23">
        <v>47</v>
      </c>
      <c r="AV12" s="23">
        <v>48</v>
      </c>
      <c r="AW12" s="23">
        <v>49</v>
      </c>
      <c r="AX12" s="23">
        <v>50</v>
      </c>
      <c r="AY12" s="23">
        <v>51</v>
      </c>
      <c r="AZ12" s="23">
        <v>52</v>
      </c>
      <c r="BA12" s="23">
        <v>7</v>
      </c>
      <c r="BB12" s="23">
        <v>54</v>
      </c>
      <c r="BC12" s="23">
        <v>8</v>
      </c>
      <c r="IE12" s="18"/>
      <c r="IF12" s="18"/>
      <c r="IG12" s="18"/>
      <c r="IH12" s="18"/>
      <c r="II12" s="18"/>
    </row>
    <row r="13" spans="1:243" s="17" customFormat="1" ht="14.25">
      <c r="A13" s="48">
        <v>1</v>
      </c>
      <c r="B13" s="49" t="s">
        <v>51</v>
      </c>
      <c r="C13" s="50" t="s">
        <v>49</v>
      </c>
      <c r="D13" s="59"/>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1"/>
      <c r="IA13" s="17">
        <v>1</v>
      </c>
      <c r="IB13" s="17" t="s">
        <v>51</v>
      </c>
      <c r="IC13" s="17" t="s">
        <v>49</v>
      </c>
      <c r="IE13" s="18"/>
      <c r="IF13" s="18"/>
      <c r="IG13" s="18"/>
      <c r="IH13" s="18"/>
      <c r="II13" s="18"/>
    </row>
    <row r="14" spans="1:243" s="17" customFormat="1" ht="76.5">
      <c r="A14" s="48">
        <v>2</v>
      </c>
      <c r="B14" s="49" t="s">
        <v>96</v>
      </c>
      <c r="C14" s="50" t="s">
        <v>43</v>
      </c>
      <c r="D14" s="59"/>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1"/>
      <c r="IA14" s="17">
        <v>2</v>
      </c>
      <c r="IB14" s="17" t="s">
        <v>96</v>
      </c>
      <c r="IC14" s="17" t="s">
        <v>43</v>
      </c>
      <c r="IE14" s="18"/>
      <c r="IF14" s="18"/>
      <c r="IG14" s="18"/>
      <c r="IH14" s="18"/>
      <c r="II14" s="18"/>
    </row>
    <row r="15" spans="1:243" s="17" customFormat="1" ht="26.25" customHeight="1">
      <c r="A15" s="48">
        <v>3</v>
      </c>
      <c r="B15" s="49" t="s">
        <v>97</v>
      </c>
      <c r="C15" s="50" t="s">
        <v>44</v>
      </c>
      <c r="D15" s="51">
        <v>37</v>
      </c>
      <c r="E15" s="51" t="s">
        <v>48</v>
      </c>
      <c r="F15" s="51">
        <v>251.51</v>
      </c>
      <c r="G15" s="52"/>
      <c r="H15" s="52"/>
      <c r="I15" s="53" t="s">
        <v>34</v>
      </c>
      <c r="J15" s="54">
        <f>IF(I15="Less(-)",-1,1)</f>
        <v>1</v>
      </c>
      <c r="K15" s="52" t="s">
        <v>35</v>
      </c>
      <c r="L15" s="52" t="s">
        <v>4</v>
      </c>
      <c r="M15" s="55"/>
      <c r="N15" s="52"/>
      <c r="O15" s="52"/>
      <c r="P15" s="56"/>
      <c r="Q15" s="52"/>
      <c r="R15" s="52"/>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3">
        <f>ROUND(total_amount_ba($B$2,$D$2,D15,F15,J15,K15,M15),0)</f>
        <v>9306</v>
      </c>
      <c r="BB15" s="57">
        <f>BA15+SUM(N15:AZ15)</f>
        <v>9306</v>
      </c>
      <c r="BC15" s="58" t="str">
        <f>SpellNumber(L15,BB15)</f>
        <v>INR  Nine Thousand Three Hundred &amp; Six  Only</v>
      </c>
      <c r="IA15" s="17">
        <v>3</v>
      </c>
      <c r="IB15" s="17" t="s">
        <v>97</v>
      </c>
      <c r="IC15" s="17" t="s">
        <v>44</v>
      </c>
      <c r="ID15" s="17">
        <v>37</v>
      </c>
      <c r="IE15" s="18" t="s">
        <v>48</v>
      </c>
      <c r="IF15" s="18"/>
      <c r="IG15" s="18"/>
      <c r="IH15" s="18"/>
      <c r="II15" s="18"/>
    </row>
    <row r="16" spans="1:243" s="17" customFormat="1" ht="100.5" customHeight="1">
      <c r="A16" s="48">
        <v>4</v>
      </c>
      <c r="B16" s="49" t="s">
        <v>98</v>
      </c>
      <c r="C16" s="50" t="s">
        <v>57</v>
      </c>
      <c r="D16" s="59"/>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1"/>
      <c r="IA16" s="17">
        <v>4</v>
      </c>
      <c r="IB16" s="17" t="s">
        <v>98</v>
      </c>
      <c r="IC16" s="17" t="s">
        <v>57</v>
      </c>
      <c r="IE16" s="18"/>
      <c r="IF16" s="18"/>
      <c r="IG16" s="18"/>
      <c r="IH16" s="18"/>
      <c r="II16" s="18"/>
    </row>
    <row r="17" spans="1:243" s="17" customFormat="1" ht="27.75" customHeight="1">
      <c r="A17" s="48">
        <v>5</v>
      </c>
      <c r="B17" s="49" t="s">
        <v>90</v>
      </c>
      <c r="C17" s="50" t="s">
        <v>58</v>
      </c>
      <c r="D17" s="59"/>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1"/>
      <c r="IA17" s="17">
        <v>5</v>
      </c>
      <c r="IB17" s="17" t="s">
        <v>90</v>
      </c>
      <c r="IC17" s="17" t="s">
        <v>58</v>
      </c>
      <c r="IE17" s="18"/>
      <c r="IF17" s="18"/>
      <c r="IG17" s="18"/>
      <c r="IH17" s="18"/>
      <c r="II17" s="18"/>
    </row>
    <row r="18" spans="1:243" s="17" customFormat="1" ht="25.5">
      <c r="A18" s="48">
        <v>6</v>
      </c>
      <c r="B18" s="49" t="s">
        <v>99</v>
      </c>
      <c r="C18" s="50" t="s">
        <v>59</v>
      </c>
      <c r="D18" s="51">
        <v>65</v>
      </c>
      <c r="E18" s="51" t="s">
        <v>52</v>
      </c>
      <c r="F18" s="51">
        <v>571.28</v>
      </c>
      <c r="G18" s="52"/>
      <c r="H18" s="52"/>
      <c r="I18" s="53" t="s">
        <v>34</v>
      </c>
      <c r="J18" s="54">
        <f>IF(I18="Less(-)",-1,1)</f>
        <v>1</v>
      </c>
      <c r="K18" s="52" t="s">
        <v>35</v>
      </c>
      <c r="L18" s="52" t="s">
        <v>4</v>
      </c>
      <c r="M18" s="55"/>
      <c r="N18" s="52"/>
      <c r="O18" s="52"/>
      <c r="P18" s="56"/>
      <c r="Q18" s="52"/>
      <c r="R18" s="52"/>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3">
        <f>ROUND(total_amount_ba($B$2,$D$2,D18,F18,J18,K18,M18),0)</f>
        <v>37133</v>
      </c>
      <c r="BB18" s="57">
        <f>BA18+SUM(N18:AZ18)</f>
        <v>37133</v>
      </c>
      <c r="BC18" s="58" t="str">
        <f>SpellNumber(L18,BB18)</f>
        <v>INR  Thirty Seven Thousand One Hundred &amp; Thirty Three  Only</v>
      </c>
      <c r="IA18" s="17">
        <v>6</v>
      </c>
      <c r="IB18" s="17" t="s">
        <v>99</v>
      </c>
      <c r="IC18" s="17" t="s">
        <v>59</v>
      </c>
      <c r="ID18" s="17">
        <v>65</v>
      </c>
      <c r="IE18" s="18" t="s">
        <v>52</v>
      </c>
      <c r="IF18" s="18"/>
      <c r="IG18" s="18"/>
      <c r="IH18" s="18"/>
      <c r="II18" s="18"/>
    </row>
    <row r="19" spans="1:243" s="17" customFormat="1" ht="50.25" customHeight="1">
      <c r="A19" s="48">
        <v>7</v>
      </c>
      <c r="B19" s="49" t="s">
        <v>100</v>
      </c>
      <c r="C19" s="50" t="s">
        <v>60</v>
      </c>
      <c r="D19" s="51">
        <v>65</v>
      </c>
      <c r="E19" s="51" t="s">
        <v>52</v>
      </c>
      <c r="F19" s="51">
        <v>111.35</v>
      </c>
      <c r="G19" s="52"/>
      <c r="H19" s="52"/>
      <c r="I19" s="53" t="s">
        <v>34</v>
      </c>
      <c r="J19" s="54">
        <f>IF(I19="Less(-)",-1,1)</f>
        <v>1</v>
      </c>
      <c r="K19" s="52" t="s">
        <v>35</v>
      </c>
      <c r="L19" s="52" t="s">
        <v>4</v>
      </c>
      <c r="M19" s="55"/>
      <c r="N19" s="52"/>
      <c r="O19" s="52"/>
      <c r="P19" s="56"/>
      <c r="Q19" s="52"/>
      <c r="R19" s="52"/>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3">
        <f>ROUND(total_amount_ba($B$2,$D$2,D19,F19,J19,K19,M19),0)</f>
        <v>7238</v>
      </c>
      <c r="BB19" s="57">
        <f>BA19+SUM(N19:AZ19)</f>
        <v>7238</v>
      </c>
      <c r="BC19" s="58" t="str">
        <f>SpellNumber(L19,BB19)</f>
        <v>INR  Seven Thousand Two Hundred &amp; Thirty Eight  Only</v>
      </c>
      <c r="IA19" s="17">
        <v>7</v>
      </c>
      <c r="IB19" s="17" t="s">
        <v>100</v>
      </c>
      <c r="IC19" s="17" t="s">
        <v>60</v>
      </c>
      <c r="ID19" s="17">
        <v>65</v>
      </c>
      <c r="IE19" s="18" t="s">
        <v>52</v>
      </c>
      <c r="IF19" s="18"/>
      <c r="IG19" s="18"/>
      <c r="IH19" s="18"/>
      <c r="II19" s="18"/>
    </row>
    <row r="20" spans="1:243" s="17" customFormat="1" ht="57" customHeight="1">
      <c r="A20" s="48">
        <v>8</v>
      </c>
      <c r="B20" s="49" t="s">
        <v>101</v>
      </c>
      <c r="C20" s="50" t="s">
        <v>61</v>
      </c>
      <c r="D20" s="51">
        <v>65</v>
      </c>
      <c r="E20" s="51" t="s">
        <v>52</v>
      </c>
      <c r="F20" s="51">
        <v>276.15</v>
      </c>
      <c r="G20" s="52"/>
      <c r="H20" s="52"/>
      <c r="I20" s="53" t="s">
        <v>34</v>
      </c>
      <c r="J20" s="54">
        <f>IF(I20="Less(-)",-1,1)</f>
        <v>1</v>
      </c>
      <c r="K20" s="52" t="s">
        <v>35</v>
      </c>
      <c r="L20" s="52" t="s">
        <v>4</v>
      </c>
      <c r="M20" s="55"/>
      <c r="N20" s="52"/>
      <c r="O20" s="52"/>
      <c r="P20" s="56"/>
      <c r="Q20" s="52"/>
      <c r="R20" s="52"/>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3">
        <f>ROUND(total_amount_ba($B$2,$D$2,D20,F20,J20,K20,M20),0)</f>
        <v>17950</v>
      </c>
      <c r="BB20" s="57">
        <f>BA20+SUM(N20:AZ20)</f>
        <v>17950</v>
      </c>
      <c r="BC20" s="58" t="str">
        <f>SpellNumber(L20,BB20)</f>
        <v>INR  Seventeen Thousand Nine Hundred &amp; Fifty  Only</v>
      </c>
      <c r="IA20" s="17">
        <v>8</v>
      </c>
      <c r="IB20" s="17" t="s">
        <v>101</v>
      </c>
      <c r="IC20" s="17" t="s">
        <v>61</v>
      </c>
      <c r="ID20" s="17">
        <v>65</v>
      </c>
      <c r="IE20" s="18" t="s">
        <v>52</v>
      </c>
      <c r="IF20" s="18"/>
      <c r="IG20" s="18"/>
      <c r="IH20" s="18"/>
      <c r="II20" s="18"/>
    </row>
    <row r="21" spans="1:243" s="17" customFormat="1" ht="26.25" customHeight="1">
      <c r="A21" s="48">
        <v>9</v>
      </c>
      <c r="B21" s="49" t="s">
        <v>102</v>
      </c>
      <c r="C21" s="50" t="s">
        <v>62</v>
      </c>
      <c r="D21" s="59"/>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1"/>
      <c r="IA21" s="17">
        <v>9</v>
      </c>
      <c r="IB21" s="17" t="s">
        <v>102</v>
      </c>
      <c r="IC21" s="17" t="s">
        <v>62</v>
      </c>
      <c r="IE21" s="18"/>
      <c r="IF21" s="18"/>
      <c r="IG21" s="18"/>
      <c r="IH21" s="18"/>
      <c r="II21" s="18"/>
    </row>
    <row r="22" spans="1:243" s="17" customFormat="1" ht="25.5">
      <c r="A22" s="48">
        <v>10</v>
      </c>
      <c r="B22" s="49" t="s">
        <v>90</v>
      </c>
      <c r="C22" s="50" t="s">
        <v>63</v>
      </c>
      <c r="D22" s="51">
        <v>62</v>
      </c>
      <c r="E22" s="51" t="s">
        <v>48</v>
      </c>
      <c r="F22" s="51">
        <v>91.63</v>
      </c>
      <c r="G22" s="52"/>
      <c r="H22" s="52"/>
      <c r="I22" s="53" t="s">
        <v>34</v>
      </c>
      <c r="J22" s="54">
        <f>IF(I22="Less(-)",-1,1)</f>
        <v>1</v>
      </c>
      <c r="K22" s="52" t="s">
        <v>35</v>
      </c>
      <c r="L22" s="52" t="s">
        <v>4</v>
      </c>
      <c r="M22" s="55"/>
      <c r="N22" s="52"/>
      <c r="O22" s="52"/>
      <c r="P22" s="56"/>
      <c r="Q22" s="52"/>
      <c r="R22" s="52"/>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3">
        <f>ROUND(total_amount_ba($B$2,$D$2,D22,F22,J22,K22,M22),0)</f>
        <v>5681</v>
      </c>
      <c r="BB22" s="57">
        <f>BA22+SUM(N22:AZ22)</f>
        <v>5681</v>
      </c>
      <c r="BC22" s="58" t="str">
        <f>SpellNumber(L22,BB22)</f>
        <v>INR  Five Thousand Six Hundred &amp; Eighty One  Only</v>
      </c>
      <c r="IA22" s="17">
        <v>10</v>
      </c>
      <c r="IB22" s="17" t="s">
        <v>90</v>
      </c>
      <c r="IC22" s="17" t="s">
        <v>63</v>
      </c>
      <c r="ID22" s="17">
        <v>62</v>
      </c>
      <c r="IE22" s="18" t="s">
        <v>48</v>
      </c>
      <c r="IF22" s="18"/>
      <c r="IG22" s="18"/>
      <c r="IH22" s="18"/>
      <c r="II22" s="18"/>
    </row>
    <row r="23" spans="1:243" s="17" customFormat="1" ht="14.25">
      <c r="A23" s="48">
        <v>11</v>
      </c>
      <c r="B23" s="49" t="s">
        <v>53</v>
      </c>
      <c r="C23" s="50" t="s">
        <v>64</v>
      </c>
      <c r="D23" s="59"/>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1"/>
      <c r="IA23" s="17">
        <v>11</v>
      </c>
      <c r="IB23" s="17" t="s">
        <v>53</v>
      </c>
      <c r="IC23" s="17" t="s">
        <v>64</v>
      </c>
      <c r="IE23" s="18"/>
      <c r="IF23" s="18"/>
      <c r="IG23" s="18"/>
      <c r="IH23" s="18"/>
      <c r="II23" s="18"/>
    </row>
    <row r="24" spans="1:243" s="17" customFormat="1" ht="25.5">
      <c r="A24" s="48">
        <v>12</v>
      </c>
      <c r="B24" s="49" t="s">
        <v>54</v>
      </c>
      <c r="C24" s="50" t="s">
        <v>65</v>
      </c>
      <c r="D24" s="59"/>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1"/>
      <c r="IA24" s="17">
        <v>12</v>
      </c>
      <c r="IB24" s="17" t="s">
        <v>54</v>
      </c>
      <c r="IC24" s="17" t="s">
        <v>65</v>
      </c>
      <c r="IE24" s="18"/>
      <c r="IF24" s="18"/>
      <c r="IG24" s="18"/>
      <c r="IH24" s="18"/>
      <c r="II24" s="18"/>
    </row>
    <row r="25" spans="1:243" s="17" customFormat="1" ht="25.5">
      <c r="A25" s="48">
        <v>13</v>
      </c>
      <c r="B25" s="49" t="s">
        <v>55</v>
      </c>
      <c r="C25" s="50" t="s">
        <v>66</v>
      </c>
      <c r="D25" s="51">
        <v>3.5</v>
      </c>
      <c r="E25" s="51" t="s">
        <v>48</v>
      </c>
      <c r="F25" s="51">
        <v>5838.01</v>
      </c>
      <c r="G25" s="52"/>
      <c r="H25" s="52"/>
      <c r="I25" s="53" t="s">
        <v>34</v>
      </c>
      <c r="J25" s="54">
        <f>IF(I25="Less(-)",-1,1)</f>
        <v>1</v>
      </c>
      <c r="K25" s="52" t="s">
        <v>35</v>
      </c>
      <c r="L25" s="52" t="s">
        <v>4</v>
      </c>
      <c r="M25" s="55"/>
      <c r="N25" s="52"/>
      <c r="O25" s="52"/>
      <c r="P25" s="56"/>
      <c r="Q25" s="52"/>
      <c r="R25" s="52"/>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3">
        <f>ROUND(total_amount_ba($B$2,$D$2,D25,F25,J25,K25,M25),0)</f>
        <v>20433</v>
      </c>
      <c r="BB25" s="57">
        <f>BA25+SUM(N25:AZ25)</f>
        <v>20433</v>
      </c>
      <c r="BC25" s="58" t="str">
        <f>SpellNumber(L25,BB25)</f>
        <v>INR  Twenty Thousand Four Hundred &amp; Thirty Three  Only</v>
      </c>
      <c r="IA25" s="17">
        <v>13</v>
      </c>
      <c r="IB25" s="17" t="s">
        <v>55</v>
      </c>
      <c r="IC25" s="17" t="s">
        <v>66</v>
      </c>
      <c r="ID25" s="17">
        <v>3.5</v>
      </c>
      <c r="IE25" s="18" t="s">
        <v>48</v>
      </c>
      <c r="IF25" s="18"/>
      <c r="IG25" s="18"/>
      <c r="IH25" s="18"/>
      <c r="II25" s="18"/>
    </row>
    <row r="26" spans="1:243" s="17" customFormat="1" ht="14.25">
      <c r="A26" s="48">
        <v>14</v>
      </c>
      <c r="B26" s="49" t="s">
        <v>47</v>
      </c>
      <c r="C26" s="50" t="s">
        <v>67</v>
      </c>
      <c r="D26" s="59"/>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1"/>
      <c r="IA26" s="17">
        <v>14</v>
      </c>
      <c r="IB26" s="17" t="s">
        <v>47</v>
      </c>
      <c r="IC26" s="17" t="s">
        <v>67</v>
      </c>
      <c r="IE26" s="18"/>
      <c r="IF26" s="18"/>
      <c r="IG26" s="18"/>
      <c r="IH26" s="18"/>
      <c r="II26" s="18"/>
    </row>
    <row r="27" spans="1:243" s="17" customFormat="1" ht="25.5">
      <c r="A27" s="48">
        <v>15</v>
      </c>
      <c r="B27" s="49" t="s">
        <v>103</v>
      </c>
      <c r="C27" s="50" t="s">
        <v>68</v>
      </c>
      <c r="D27" s="59"/>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1"/>
      <c r="IA27" s="17">
        <v>15</v>
      </c>
      <c r="IB27" s="17" t="s">
        <v>103</v>
      </c>
      <c r="IC27" s="17" t="s">
        <v>68</v>
      </c>
      <c r="IE27" s="18"/>
      <c r="IF27" s="18"/>
      <c r="IG27" s="18"/>
      <c r="IH27" s="18"/>
      <c r="II27" s="18"/>
    </row>
    <row r="28" spans="1:243" s="17" customFormat="1" ht="25.5">
      <c r="A28" s="48">
        <v>16</v>
      </c>
      <c r="B28" s="49" t="s">
        <v>104</v>
      </c>
      <c r="C28" s="50" t="s">
        <v>69</v>
      </c>
      <c r="D28" s="51">
        <v>23</v>
      </c>
      <c r="E28" s="51" t="s">
        <v>46</v>
      </c>
      <c r="F28" s="51">
        <v>316.79</v>
      </c>
      <c r="G28" s="52"/>
      <c r="H28" s="52"/>
      <c r="I28" s="53" t="s">
        <v>34</v>
      </c>
      <c r="J28" s="54">
        <f>IF(I28="Less(-)",-1,1)</f>
        <v>1</v>
      </c>
      <c r="K28" s="52" t="s">
        <v>35</v>
      </c>
      <c r="L28" s="52" t="s">
        <v>4</v>
      </c>
      <c r="M28" s="55"/>
      <c r="N28" s="52"/>
      <c r="O28" s="52"/>
      <c r="P28" s="56"/>
      <c r="Q28" s="52"/>
      <c r="R28" s="52"/>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3">
        <f>ROUND(total_amount_ba($B$2,$D$2,D28,F28,J28,K28,M28),0)</f>
        <v>7286</v>
      </c>
      <c r="BB28" s="57">
        <f>BA28+SUM(N28:AZ28)</f>
        <v>7286</v>
      </c>
      <c r="BC28" s="58" t="str">
        <f>SpellNumber(L28,BB28)</f>
        <v>INR  Seven Thousand Two Hundred &amp; Eighty Six  Only</v>
      </c>
      <c r="IA28" s="17">
        <v>16</v>
      </c>
      <c r="IB28" s="17" t="s">
        <v>104</v>
      </c>
      <c r="IC28" s="17" t="s">
        <v>69</v>
      </c>
      <c r="ID28" s="17">
        <v>23</v>
      </c>
      <c r="IE28" s="18" t="s">
        <v>46</v>
      </c>
      <c r="IF28" s="18"/>
      <c r="IG28" s="18"/>
      <c r="IH28" s="18"/>
      <c r="II28" s="18"/>
    </row>
    <row r="29" spans="1:243" s="17" customFormat="1" ht="14.25">
      <c r="A29" s="48">
        <v>17</v>
      </c>
      <c r="B29" s="49" t="s">
        <v>91</v>
      </c>
      <c r="C29" s="50" t="s">
        <v>70</v>
      </c>
      <c r="D29" s="59"/>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1"/>
      <c r="IA29" s="17">
        <v>17</v>
      </c>
      <c r="IB29" s="17" t="s">
        <v>91</v>
      </c>
      <c r="IC29" s="17" t="s">
        <v>70</v>
      </c>
      <c r="IE29" s="18"/>
      <c r="IF29" s="18"/>
      <c r="IG29" s="18"/>
      <c r="IH29" s="18"/>
      <c r="II29" s="18"/>
    </row>
    <row r="30" spans="1:243" s="17" customFormat="1" ht="51">
      <c r="A30" s="48">
        <v>18</v>
      </c>
      <c r="B30" s="49" t="s">
        <v>105</v>
      </c>
      <c r="C30" s="50" t="s">
        <v>71</v>
      </c>
      <c r="D30" s="59"/>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1"/>
      <c r="IA30" s="17">
        <v>18</v>
      </c>
      <c r="IB30" s="17" t="s">
        <v>105</v>
      </c>
      <c r="IC30" s="17" t="s">
        <v>71</v>
      </c>
      <c r="IE30" s="18"/>
      <c r="IF30" s="18"/>
      <c r="IG30" s="18"/>
      <c r="IH30" s="18"/>
      <c r="II30" s="18"/>
    </row>
    <row r="31" spans="1:243" s="17" customFormat="1" ht="25.5">
      <c r="A31" s="48">
        <v>19</v>
      </c>
      <c r="B31" s="49" t="s">
        <v>106</v>
      </c>
      <c r="C31" s="50" t="s">
        <v>72</v>
      </c>
      <c r="D31" s="51">
        <v>3</v>
      </c>
      <c r="E31" s="51" t="s">
        <v>48</v>
      </c>
      <c r="F31" s="51">
        <v>1489.22</v>
      </c>
      <c r="G31" s="52"/>
      <c r="H31" s="52"/>
      <c r="I31" s="53" t="s">
        <v>34</v>
      </c>
      <c r="J31" s="54">
        <f>IF(I31="Less(-)",-1,1)</f>
        <v>1</v>
      </c>
      <c r="K31" s="52" t="s">
        <v>35</v>
      </c>
      <c r="L31" s="52" t="s">
        <v>4</v>
      </c>
      <c r="M31" s="55"/>
      <c r="N31" s="52"/>
      <c r="O31" s="52"/>
      <c r="P31" s="56"/>
      <c r="Q31" s="52"/>
      <c r="R31" s="52"/>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3">
        <f>ROUND(total_amount_ba($B$2,$D$2,D31,F31,J31,K31,M31),0)</f>
        <v>4468</v>
      </c>
      <c r="BB31" s="57">
        <f>BA31+SUM(N31:AZ31)</f>
        <v>4468</v>
      </c>
      <c r="BC31" s="58" t="str">
        <f>SpellNumber(L31,BB31)</f>
        <v>INR  Four Thousand Four Hundred &amp; Sixty Eight  Only</v>
      </c>
      <c r="IA31" s="17">
        <v>19</v>
      </c>
      <c r="IB31" s="17" t="s">
        <v>106</v>
      </c>
      <c r="IC31" s="17" t="s">
        <v>72</v>
      </c>
      <c r="ID31" s="17">
        <v>3</v>
      </c>
      <c r="IE31" s="18" t="s">
        <v>48</v>
      </c>
      <c r="IF31" s="18"/>
      <c r="IG31" s="18"/>
      <c r="IH31" s="18"/>
      <c r="II31" s="18"/>
    </row>
    <row r="32" spans="1:243" s="17" customFormat="1" ht="14.25">
      <c r="A32" s="48">
        <v>20</v>
      </c>
      <c r="B32" s="49" t="s">
        <v>92</v>
      </c>
      <c r="C32" s="50" t="s">
        <v>73</v>
      </c>
      <c r="D32" s="59"/>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1"/>
      <c r="IA32" s="17">
        <v>20</v>
      </c>
      <c r="IB32" s="17" t="s">
        <v>92</v>
      </c>
      <c r="IC32" s="17" t="s">
        <v>73</v>
      </c>
      <c r="IE32" s="18"/>
      <c r="IF32" s="18"/>
      <c r="IG32" s="18"/>
      <c r="IH32" s="18"/>
      <c r="II32" s="18"/>
    </row>
    <row r="33" spans="1:243" s="17" customFormat="1" ht="140.25">
      <c r="A33" s="48">
        <v>21</v>
      </c>
      <c r="B33" s="49" t="s">
        <v>107</v>
      </c>
      <c r="C33" s="50" t="s">
        <v>74</v>
      </c>
      <c r="D33" s="59"/>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1"/>
      <c r="IA33" s="17">
        <v>21</v>
      </c>
      <c r="IB33" s="17" t="s">
        <v>107</v>
      </c>
      <c r="IC33" s="17" t="s">
        <v>74</v>
      </c>
      <c r="IE33" s="18"/>
      <c r="IF33" s="18"/>
      <c r="IG33" s="18"/>
      <c r="IH33" s="18"/>
      <c r="II33" s="18"/>
    </row>
    <row r="34" spans="1:243" s="17" customFormat="1" ht="44.25" customHeight="1">
      <c r="A34" s="48">
        <v>22</v>
      </c>
      <c r="B34" s="49" t="s">
        <v>108</v>
      </c>
      <c r="C34" s="50" t="s">
        <v>75</v>
      </c>
      <c r="D34" s="59"/>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1"/>
      <c r="IA34" s="17">
        <v>22</v>
      </c>
      <c r="IB34" s="17" t="s">
        <v>108</v>
      </c>
      <c r="IC34" s="17" t="s">
        <v>75</v>
      </c>
      <c r="IE34" s="18"/>
      <c r="IF34" s="18"/>
      <c r="IG34" s="18"/>
      <c r="IH34" s="18"/>
      <c r="II34" s="18"/>
    </row>
    <row r="35" spans="1:243" s="17" customFormat="1" ht="25.5">
      <c r="A35" s="48">
        <v>23</v>
      </c>
      <c r="B35" s="49" t="s">
        <v>94</v>
      </c>
      <c r="C35" s="50" t="s">
        <v>76</v>
      </c>
      <c r="D35" s="51">
        <v>3</v>
      </c>
      <c r="E35" s="51" t="s">
        <v>56</v>
      </c>
      <c r="F35" s="51">
        <v>17269.62</v>
      </c>
      <c r="G35" s="52"/>
      <c r="H35" s="52"/>
      <c r="I35" s="53" t="s">
        <v>34</v>
      </c>
      <c r="J35" s="54">
        <f>IF(I35="Less(-)",-1,1)</f>
        <v>1</v>
      </c>
      <c r="K35" s="52" t="s">
        <v>35</v>
      </c>
      <c r="L35" s="52" t="s">
        <v>4</v>
      </c>
      <c r="M35" s="55"/>
      <c r="N35" s="52"/>
      <c r="O35" s="52"/>
      <c r="P35" s="56"/>
      <c r="Q35" s="52"/>
      <c r="R35" s="52"/>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3">
        <f>ROUND(total_amount_ba($B$2,$D$2,D35,F35,J35,K35,M35),0)</f>
        <v>51809</v>
      </c>
      <c r="BB35" s="57">
        <f>BA35+SUM(N35:AZ35)</f>
        <v>51809</v>
      </c>
      <c r="BC35" s="58" t="str">
        <f>SpellNumber(L35,BB35)</f>
        <v>INR  Fifty One Thousand Eight Hundred &amp; Nine  Only</v>
      </c>
      <c r="IA35" s="17">
        <v>23</v>
      </c>
      <c r="IB35" s="17" t="s">
        <v>94</v>
      </c>
      <c r="IC35" s="17" t="s">
        <v>76</v>
      </c>
      <c r="ID35" s="17">
        <v>3</v>
      </c>
      <c r="IE35" s="18" t="s">
        <v>56</v>
      </c>
      <c r="IF35" s="18"/>
      <c r="IG35" s="18"/>
      <c r="IH35" s="18"/>
      <c r="II35" s="18"/>
    </row>
    <row r="36" spans="1:243" s="17" customFormat="1" ht="14.25">
      <c r="A36" s="48">
        <v>24</v>
      </c>
      <c r="B36" s="49" t="s">
        <v>93</v>
      </c>
      <c r="C36" s="50" t="s">
        <v>77</v>
      </c>
      <c r="D36" s="59"/>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1"/>
      <c r="IA36" s="17">
        <v>24</v>
      </c>
      <c r="IB36" s="17" t="s">
        <v>93</v>
      </c>
      <c r="IC36" s="17" t="s">
        <v>77</v>
      </c>
      <c r="IE36" s="18"/>
      <c r="IF36" s="18"/>
      <c r="IG36" s="18"/>
      <c r="IH36" s="18"/>
      <c r="II36" s="18"/>
    </row>
    <row r="37" spans="1:243" s="17" customFormat="1" ht="14.25">
      <c r="A37" s="48">
        <v>25</v>
      </c>
      <c r="B37" s="49" t="s">
        <v>109</v>
      </c>
      <c r="C37" s="50" t="s">
        <v>78</v>
      </c>
      <c r="D37" s="59"/>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1"/>
      <c r="IA37" s="17">
        <v>25</v>
      </c>
      <c r="IB37" s="17" t="s">
        <v>109</v>
      </c>
      <c r="IC37" s="17" t="s">
        <v>78</v>
      </c>
      <c r="IE37" s="18"/>
      <c r="IF37" s="18"/>
      <c r="IG37" s="18"/>
      <c r="IH37" s="18"/>
      <c r="II37" s="18"/>
    </row>
    <row r="38" spans="1:243" s="17" customFormat="1" ht="25.5">
      <c r="A38" s="48">
        <v>26</v>
      </c>
      <c r="B38" s="49" t="s">
        <v>94</v>
      </c>
      <c r="C38" s="50" t="s">
        <v>79</v>
      </c>
      <c r="D38" s="51">
        <v>11</v>
      </c>
      <c r="E38" s="51" t="s">
        <v>52</v>
      </c>
      <c r="F38" s="51">
        <v>8543.84</v>
      </c>
      <c r="G38" s="52"/>
      <c r="H38" s="52"/>
      <c r="I38" s="53" t="s">
        <v>34</v>
      </c>
      <c r="J38" s="54">
        <f>IF(I38="Less(-)",-1,1)</f>
        <v>1</v>
      </c>
      <c r="K38" s="52" t="s">
        <v>35</v>
      </c>
      <c r="L38" s="52" t="s">
        <v>4</v>
      </c>
      <c r="M38" s="55"/>
      <c r="N38" s="52"/>
      <c r="O38" s="52"/>
      <c r="P38" s="56"/>
      <c r="Q38" s="52"/>
      <c r="R38" s="52"/>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3">
        <f>ROUND(total_amount_ba($B$2,$D$2,D38,F38,J38,K38,M38),0)</f>
        <v>93982</v>
      </c>
      <c r="BB38" s="57">
        <f>BA38+SUM(N38:AZ38)</f>
        <v>93982</v>
      </c>
      <c r="BC38" s="58" t="str">
        <f>SpellNumber(L38,BB38)</f>
        <v>INR  Ninety Three Thousand Nine Hundred &amp; Eighty Two  Only</v>
      </c>
      <c r="IA38" s="17">
        <v>26</v>
      </c>
      <c r="IB38" s="17" t="s">
        <v>94</v>
      </c>
      <c r="IC38" s="17" t="s">
        <v>79</v>
      </c>
      <c r="ID38" s="17">
        <v>11</v>
      </c>
      <c r="IE38" s="18" t="s">
        <v>52</v>
      </c>
      <c r="IF38" s="18"/>
      <c r="IG38" s="18"/>
      <c r="IH38" s="18"/>
      <c r="II38" s="18"/>
    </row>
    <row r="39" spans="1:243" s="17" customFormat="1" ht="191.25" customHeight="1">
      <c r="A39" s="48">
        <v>27</v>
      </c>
      <c r="B39" s="49" t="s">
        <v>110</v>
      </c>
      <c r="C39" s="50" t="s">
        <v>80</v>
      </c>
      <c r="D39" s="51">
        <v>30</v>
      </c>
      <c r="E39" s="51" t="s">
        <v>56</v>
      </c>
      <c r="F39" s="51">
        <v>427.09</v>
      </c>
      <c r="G39" s="52"/>
      <c r="H39" s="52"/>
      <c r="I39" s="53" t="s">
        <v>34</v>
      </c>
      <c r="J39" s="54">
        <f>IF(I39="Less(-)",-1,1)</f>
        <v>1</v>
      </c>
      <c r="K39" s="52" t="s">
        <v>35</v>
      </c>
      <c r="L39" s="52" t="s">
        <v>4</v>
      </c>
      <c r="M39" s="55"/>
      <c r="N39" s="52"/>
      <c r="O39" s="52"/>
      <c r="P39" s="56"/>
      <c r="Q39" s="52"/>
      <c r="R39" s="52"/>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3">
        <f>ROUND(total_amount_ba($B$2,$D$2,D39,F39,J39,K39,M39),0)</f>
        <v>12813</v>
      </c>
      <c r="BB39" s="57">
        <f>BA39+SUM(N39:AZ39)</f>
        <v>12813</v>
      </c>
      <c r="BC39" s="58" t="str">
        <f>SpellNumber(L39,BB39)</f>
        <v>INR  Twelve Thousand Eight Hundred &amp; Thirteen  Only</v>
      </c>
      <c r="IA39" s="17">
        <v>27</v>
      </c>
      <c r="IB39" s="17" t="s">
        <v>110</v>
      </c>
      <c r="IC39" s="17" t="s">
        <v>80</v>
      </c>
      <c r="ID39" s="17">
        <v>30</v>
      </c>
      <c r="IE39" s="18" t="s">
        <v>56</v>
      </c>
      <c r="IF39" s="18"/>
      <c r="IG39" s="18"/>
      <c r="IH39" s="18"/>
      <c r="II39" s="18"/>
    </row>
    <row r="40" spans="1:243" s="17" customFormat="1" ht="25.5">
      <c r="A40" s="48">
        <v>28</v>
      </c>
      <c r="B40" s="49" t="s">
        <v>111</v>
      </c>
      <c r="C40" s="50" t="s">
        <v>81</v>
      </c>
      <c r="D40" s="59"/>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1"/>
      <c r="IA40" s="17">
        <v>28</v>
      </c>
      <c r="IB40" s="17" t="s">
        <v>111</v>
      </c>
      <c r="IC40" s="17" t="s">
        <v>81</v>
      </c>
      <c r="IE40" s="18"/>
      <c r="IF40" s="18"/>
      <c r="IG40" s="18"/>
      <c r="IH40" s="18"/>
      <c r="II40" s="18"/>
    </row>
    <row r="41" spans="1:243" s="17" customFormat="1" ht="14.25">
      <c r="A41" s="48">
        <v>29</v>
      </c>
      <c r="B41" s="49" t="s">
        <v>112</v>
      </c>
      <c r="C41" s="50" t="s">
        <v>82</v>
      </c>
      <c r="D41" s="59"/>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1"/>
      <c r="IA41" s="17">
        <v>29</v>
      </c>
      <c r="IB41" s="17" t="s">
        <v>112</v>
      </c>
      <c r="IC41" s="17" t="s">
        <v>82</v>
      </c>
      <c r="IE41" s="18"/>
      <c r="IF41" s="18"/>
      <c r="IG41" s="18"/>
      <c r="IH41" s="18"/>
      <c r="II41" s="18"/>
    </row>
    <row r="42" spans="1:243" s="17" customFormat="1" ht="25.5">
      <c r="A42" s="48">
        <v>30</v>
      </c>
      <c r="B42" s="49" t="s">
        <v>113</v>
      </c>
      <c r="C42" s="50" t="s">
        <v>83</v>
      </c>
      <c r="D42" s="51">
        <v>1</v>
      </c>
      <c r="E42" s="51" t="s">
        <v>56</v>
      </c>
      <c r="F42" s="51">
        <v>1310.13</v>
      </c>
      <c r="G42" s="52"/>
      <c r="H42" s="52"/>
      <c r="I42" s="53" t="s">
        <v>34</v>
      </c>
      <c r="J42" s="54">
        <f>IF(I42="Less(-)",-1,1)</f>
        <v>1</v>
      </c>
      <c r="K42" s="52" t="s">
        <v>35</v>
      </c>
      <c r="L42" s="52" t="s">
        <v>4</v>
      </c>
      <c r="M42" s="55"/>
      <c r="N42" s="52"/>
      <c r="O42" s="52"/>
      <c r="P42" s="56"/>
      <c r="Q42" s="52"/>
      <c r="R42" s="52"/>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3">
        <f>ROUND(total_amount_ba($B$2,$D$2,D42,F42,J42,K42,M42),0)</f>
        <v>1310</v>
      </c>
      <c r="BB42" s="57">
        <f>BA42+SUM(N42:AZ42)</f>
        <v>1310</v>
      </c>
      <c r="BC42" s="58" t="str">
        <f>SpellNumber(L42,BB42)</f>
        <v>INR  One Thousand Three Hundred &amp; Ten  Only</v>
      </c>
      <c r="IA42" s="17">
        <v>30</v>
      </c>
      <c r="IB42" s="17" t="s">
        <v>113</v>
      </c>
      <c r="IC42" s="17" t="s">
        <v>83</v>
      </c>
      <c r="ID42" s="17">
        <v>1</v>
      </c>
      <c r="IE42" s="18" t="s">
        <v>56</v>
      </c>
      <c r="IF42" s="18"/>
      <c r="IG42" s="18"/>
      <c r="IH42" s="18"/>
      <c r="II42" s="18"/>
    </row>
    <row r="43" spans="1:243" s="17" customFormat="1" ht="89.25">
      <c r="A43" s="48">
        <v>31</v>
      </c>
      <c r="B43" s="49" t="s">
        <v>95</v>
      </c>
      <c r="C43" s="50" t="s">
        <v>84</v>
      </c>
      <c r="D43" s="59"/>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1"/>
      <c r="IA43" s="17">
        <v>31</v>
      </c>
      <c r="IB43" s="17" t="s">
        <v>95</v>
      </c>
      <c r="IC43" s="17" t="s">
        <v>84</v>
      </c>
      <c r="IE43" s="18"/>
      <c r="IF43" s="18"/>
      <c r="IG43" s="18"/>
      <c r="IH43" s="18"/>
      <c r="II43" s="18"/>
    </row>
    <row r="44" spans="1:243" s="17" customFormat="1" ht="26.25" customHeight="1">
      <c r="A44" s="48">
        <v>32</v>
      </c>
      <c r="B44" s="49" t="s">
        <v>114</v>
      </c>
      <c r="C44" s="50" t="s">
        <v>85</v>
      </c>
      <c r="D44" s="51">
        <v>2</v>
      </c>
      <c r="E44" s="51" t="s">
        <v>56</v>
      </c>
      <c r="F44" s="51">
        <v>994.87</v>
      </c>
      <c r="G44" s="52"/>
      <c r="H44" s="52"/>
      <c r="I44" s="53" t="s">
        <v>34</v>
      </c>
      <c r="J44" s="54">
        <f>IF(I44="Less(-)",-1,1)</f>
        <v>1</v>
      </c>
      <c r="K44" s="52" t="s">
        <v>35</v>
      </c>
      <c r="L44" s="52" t="s">
        <v>4</v>
      </c>
      <c r="M44" s="55"/>
      <c r="N44" s="52"/>
      <c r="O44" s="52"/>
      <c r="P44" s="56"/>
      <c r="Q44" s="52"/>
      <c r="R44" s="52"/>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3">
        <f>ROUND(total_amount_ba($B$2,$D$2,D44,F44,J44,K44,M44),0)</f>
        <v>1990</v>
      </c>
      <c r="BB44" s="57">
        <f>BA44+SUM(N44:AZ44)</f>
        <v>1990</v>
      </c>
      <c r="BC44" s="58" t="str">
        <f>SpellNumber(L44,BB44)</f>
        <v>INR  One Thousand Nine Hundred &amp; Ninety  Only</v>
      </c>
      <c r="IA44" s="17">
        <v>32</v>
      </c>
      <c r="IB44" s="17" t="s">
        <v>114</v>
      </c>
      <c r="IC44" s="17" t="s">
        <v>85</v>
      </c>
      <c r="ID44" s="17">
        <v>2</v>
      </c>
      <c r="IE44" s="18" t="s">
        <v>56</v>
      </c>
      <c r="IF44" s="18"/>
      <c r="IG44" s="18"/>
      <c r="IH44" s="18"/>
      <c r="II44" s="18"/>
    </row>
    <row r="45" spans="1:243" s="17" customFormat="1" ht="57" customHeight="1">
      <c r="A45" s="48">
        <v>33</v>
      </c>
      <c r="B45" s="49" t="s">
        <v>115</v>
      </c>
      <c r="C45" s="50" t="s">
        <v>86</v>
      </c>
      <c r="D45" s="59"/>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1"/>
      <c r="IA45" s="17">
        <v>33</v>
      </c>
      <c r="IB45" s="17" t="s">
        <v>115</v>
      </c>
      <c r="IC45" s="17" t="s">
        <v>86</v>
      </c>
      <c r="IE45" s="18"/>
      <c r="IF45" s="18"/>
      <c r="IG45" s="18"/>
      <c r="IH45" s="18"/>
      <c r="II45" s="18"/>
    </row>
    <row r="46" spans="1:243" s="17" customFormat="1" ht="25.5">
      <c r="A46" s="48">
        <v>34</v>
      </c>
      <c r="B46" s="49" t="s">
        <v>116</v>
      </c>
      <c r="C46" s="50" t="s">
        <v>87</v>
      </c>
      <c r="D46" s="51">
        <v>2</v>
      </c>
      <c r="E46" s="51" t="s">
        <v>56</v>
      </c>
      <c r="F46" s="51">
        <v>3761.81</v>
      </c>
      <c r="G46" s="52"/>
      <c r="H46" s="52"/>
      <c r="I46" s="53" t="s">
        <v>34</v>
      </c>
      <c r="J46" s="54">
        <f>IF(I46="Less(-)",-1,1)</f>
        <v>1</v>
      </c>
      <c r="K46" s="52" t="s">
        <v>35</v>
      </c>
      <c r="L46" s="52" t="s">
        <v>4</v>
      </c>
      <c r="M46" s="55"/>
      <c r="N46" s="52"/>
      <c r="O46" s="52"/>
      <c r="P46" s="56"/>
      <c r="Q46" s="52"/>
      <c r="R46" s="52"/>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3">
        <f>ROUND(total_amount_ba($B$2,$D$2,D46,F46,J46,K46,M46),0)</f>
        <v>7524</v>
      </c>
      <c r="BB46" s="57">
        <f>BA46+SUM(N46:AZ46)</f>
        <v>7524</v>
      </c>
      <c r="BC46" s="58" t="str">
        <f>SpellNumber(L46,BB46)</f>
        <v>INR  Seven Thousand Five Hundred &amp; Twenty Four  Only</v>
      </c>
      <c r="IA46" s="17">
        <v>34</v>
      </c>
      <c r="IB46" s="17" t="s">
        <v>116</v>
      </c>
      <c r="IC46" s="17" t="s">
        <v>87</v>
      </c>
      <c r="ID46" s="17">
        <v>2</v>
      </c>
      <c r="IE46" s="18" t="s">
        <v>56</v>
      </c>
      <c r="IF46" s="18"/>
      <c r="IG46" s="18"/>
      <c r="IH46" s="18"/>
      <c r="II46" s="18"/>
    </row>
    <row r="47" spans="1:243" s="17" customFormat="1" ht="60" customHeight="1">
      <c r="A47" s="48">
        <v>35</v>
      </c>
      <c r="B47" s="49" t="s">
        <v>117</v>
      </c>
      <c r="C47" s="50" t="s">
        <v>88</v>
      </c>
      <c r="D47" s="59"/>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1"/>
      <c r="IA47" s="17">
        <v>35</v>
      </c>
      <c r="IB47" s="17" t="s">
        <v>117</v>
      </c>
      <c r="IC47" s="17" t="s">
        <v>88</v>
      </c>
      <c r="IE47" s="18"/>
      <c r="IF47" s="18"/>
      <c r="IG47" s="18"/>
      <c r="IH47" s="18"/>
      <c r="II47" s="18"/>
    </row>
    <row r="48" spans="1:243" s="17" customFormat="1" ht="25.5">
      <c r="A48" s="48">
        <v>36</v>
      </c>
      <c r="B48" s="49" t="s">
        <v>118</v>
      </c>
      <c r="C48" s="50" t="s">
        <v>89</v>
      </c>
      <c r="D48" s="51">
        <v>67</v>
      </c>
      <c r="E48" s="51" t="s">
        <v>52</v>
      </c>
      <c r="F48" s="51">
        <v>2675.62</v>
      </c>
      <c r="G48" s="52"/>
      <c r="H48" s="52"/>
      <c r="I48" s="53" t="s">
        <v>34</v>
      </c>
      <c r="J48" s="54">
        <f>IF(I48="Less(-)",-1,1)</f>
        <v>1</v>
      </c>
      <c r="K48" s="52" t="s">
        <v>35</v>
      </c>
      <c r="L48" s="52" t="s">
        <v>4</v>
      </c>
      <c r="M48" s="55"/>
      <c r="N48" s="52"/>
      <c r="O48" s="52"/>
      <c r="P48" s="56"/>
      <c r="Q48" s="52"/>
      <c r="R48" s="52"/>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3">
        <f>ROUND(total_amount_ba($B$2,$D$2,D48,F48,J48,K48,M48),0)</f>
        <v>179267</v>
      </c>
      <c r="BB48" s="57">
        <f>BA48+SUM(N48:AZ48)</f>
        <v>179267</v>
      </c>
      <c r="BC48" s="58" t="str">
        <f>SpellNumber(L48,BB48)</f>
        <v>INR  One Lakh Seventy Nine Thousand Two Hundred &amp; Sixty Seven  Only</v>
      </c>
      <c r="IA48" s="17">
        <v>36</v>
      </c>
      <c r="IB48" s="17" t="s">
        <v>118</v>
      </c>
      <c r="IC48" s="17" t="s">
        <v>89</v>
      </c>
      <c r="ID48" s="17">
        <v>67</v>
      </c>
      <c r="IE48" s="18" t="s">
        <v>52</v>
      </c>
      <c r="IF48" s="18"/>
      <c r="IG48" s="18"/>
      <c r="IH48" s="18"/>
      <c r="II48" s="18"/>
    </row>
    <row r="49" spans="1:55" ht="48" customHeight="1">
      <c r="A49" s="47" t="s">
        <v>36</v>
      </c>
      <c r="B49" s="24"/>
      <c r="C49" s="25"/>
      <c r="D49" s="30"/>
      <c r="E49" s="30"/>
      <c r="F49" s="30"/>
      <c r="G49" s="30"/>
      <c r="H49" s="31"/>
      <c r="I49" s="31"/>
      <c r="J49" s="31"/>
      <c r="K49" s="31"/>
      <c r="L49" s="32"/>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4">
        <f>SUM(BA13:BA48)</f>
        <v>458190</v>
      </c>
      <c r="BB49" s="35" t="e">
        <f>SUM(#REF!)</f>
        <v>#REF!</v>
      </c>
      <c r="BC49" s="36" t="str">
        <f>SpellNumber(L49,BA49)</f>
        <v>  Four Lakh Fifty Eight Thousand One Hundred &amp; Ninety  Only</v>
      </c>
    </row>
    <row r="50" spans="1:55" ht="24" customHeight="1">
      <c r="A50" s="22" t="s">
        <v>37</v>
      </c>
      <c r="B50" s="26"/>
      <c r="C50" s="27"/>
      <c r="D50" s="37"/>
      <c r="E50" s="38" t="s">
        <v>42</v>
      </c>
      <c r="F50" s="28"/>
      <c r="G50" s="39"/>
      <c r="H50" s="40"/>
      <c r="I50" s="40"/>
      <c r="J50" s="40"/>
      <c r="K50" s="37"/>
      <c r="L50" s="41"/>
      <c r="M50" s="42"/>
      <c r="N50" s="43"/>
      <c r="O50" s="33"/>
      <c r="P50" s="33"/>
      <c r="Q50" s="33"/>
      <c r="R50" s="33"/>
      <c r="S50" s="3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4">
        <f>IF(ISBLANK(F50),0,IF(E50="Excess (+)",ROUND(BA49+(BA49*F50),2),IF(E50="Less (-)",ROUND(BA49+(BA49*F50*(-1)),2),IF(E50="At Par",BA49,0))))</f>
        <v>0</v>
      </c>
      <c r="BB50" s="45">
        <f>ROUND(BA50,0)</f>
        <v>0</v>
      </c>
      <c r="BC50" s="46" t="str">
        <f>SpellNumber($E$2,BB50)</f>
        <v>INR Zero Only</v>
      </c>
    </row>
    <row r="51" spans="1:55" ht="18" customHeight="1">
      <c r="A51" s="21" t="s">
        <v>38</v>
      </c>
      <c r="B51" s="29"/>
      <c r="C51" s="66" t="str">
        <f>SpellNumber($E$2,BB50)</f>
        <v>INR Zero Only</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row>
  </sheetData>
  <sheetProtection password="D850" sheet="1"/>
  <autoFilter ref="A11:BC51"/>
  <mergeCells count="29">
    <mergeCell ref="C51:BC51"/>
    <mergeCell ref="A9:BC9"/>
    <mergeCell ref="D37:BC37"/>
    <mergeCell ref="D41:BC41"/>
    <mergeCell ref="D43:BC43"/>
    <mergeCell ref="D45:BC45"/>
    <mergeCell ref="D16:BC16"/>
    <mergeCell ref="D13:BC13"/>
    <mergeCell ref="D14:BC14"/>
    <mergeCell ref="D24:BC24"/>
    <mergeCell ref="D17:BC17"/>
    <mergeCell ref="D21:BC21"/>
    <mergeCell ref="D23:BC23"/>
    <mergeCell ref="A1:L1"/>
    <mergeCell ref="A4:BC4"/>
    <mergeCell ref="A5:BC5"/>
    <mergeCell ref="A6:BC6"/>
    <mergeCell ref="A7:BC7"/>
    <mergeCell ref="B8:BC8"/>
    <mergeCell ref="D47:BC47"/>
    <mergeCell ref="D26:BC26"/>
    <mergeCell ref="D27:BC27"/>
    <mergeCell ref="D29:BC29"/>
    <mergeCell ref="D33:BC33"/>
    <mergeCell ref="D36:BC36"/>
    <mergeCell ref="D40:BC40"/>
    <mergeCell ref="D30:BC30"/>
    <mergeCell ref="D32:BC32"/>
    <mergeCell ref="D34:BC34"/>
  </mergeCells>
  <dataValidations count="17">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0">
      <formula1>IF(E50="Select",-1,IF(E50="At Par",0,0))</formula1>
      <formula2>IF(E50="Select",-1,IF(E50="At Par",0,0.99))</formula2>
    </dataValidation>
    <dataValidation type="list" allowBlank="1" showErrorMessage="1" sqref="E5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0">
      <formula1>0</formula1>
      <formula2>99.9</formula2>
    </dataValidation>
    <dataValidation type="list" allowBlank="1" showErrorMessage="1" sqref="D13:D14 K15 D16:D17 K18:K20 D21 K22 D23:D24 K25 D26:D27 K28 D29:D30 K31 D32:D34 K35 D36:D37 K38:K39 D40:D41 K42 D43 K44 D45 K46 K48 D47">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20 G22:H22 G25:H25 G28:H28 G31:H31 G35:H35 G38:H39 G42:H42 G44:H44 G46:H46 G48:H48">
      <formula1>0</formula1>
      <formula2>999999999999999</formula2>
    </dataValidation>
    <dataValidation allowBlank="1" showInputMessage="1" showErrorMessage="1" promptTitle="Addition / Deduction" prompt="Please Choose the correct One" sqref="J15 J18:J20 J22 J25 J28 J31 J35 J38:J39 J42 J44 J46 J48">
      <formula1>0</formula1>
      <formula2>0</formula2>
    </dataValidation>
    <dataValidation type="list" showErrorMessage="1" sqref="I15 I18:I20 I22 I25 I28 I31 I35 I38:I39 I42 I44 I46 I4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20 N22:O22 N25:O25 N28:O28 N31:O31 N35:O35 N38:O39 N42:O42 N44:O44 N46:O46 N48:O4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R20 R22 R25 R28 R31 R35 R38:R39 R42 R44 R46 R4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Q20 Q22 Q25 Q28 Q31 Q35 Q38:Q39 Q42 Q44 Q46 Q48">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M20 M22 M25 M28 M31 M35 M38:M39 M42 M44 M46 M48">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F20 F22 F25 F28 F31 F35 F38:F39 F42 F44 F46 F48">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8 L47">
      <formula1>"INR"</formula1>
    </dataValidation>
    <dataValidation allowBlank="1" showInputMessage="1" showErrorMessage="1" promptTitle="Itemcode/Make" prompt="Please enter text" sqref="C13:C48">
      <formula1>0</formula1>
      <formula2>0</formula2>
    </dataValidation>
  </dataValidations>
  <printOptions/>
  <pageMargins left="0.45" right="0.2" top="0.25" bottom="0.25" header="0.511805555555556" footer="0.511805555555556"/>
  <pageSetup fitToHeight="0" fitToWidth="1" horizontalDpi="300" verticalDpi="300" orientation="portrait" paperSize="9" scale="66"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7">
      <selection activeCell="E6" sqref="E6:K14"/>
    </sheetView>
  </sheetViews>
  <sheetFormatPr defaultColWidth="9.140625" defaultRowHeight="15"/>
  <sheetData>
    <row r="6" spans="5:11" ht="15">
      <c r="E6" s="68" t="s">
        <v>39</v>
      </c>
      <c r="F6" s="68"/>
      <c r="G6" s="68"/>
      <c r="H6" s="68"/>
      <c r="I6" s="68"/>
      <c r="J6" s="68"/>
      <c r="K6" s="68"/>
    </row>
    <row r="7" spans="5:11" ht="15">
      <c r="E7" s="69"/>
      <c r="F7" s="69"/>
      <c r="G7" s="69"/>
      <c r="H7" s="69"/>
      <c r="I7" s="69"/>
      <c r="J7" s="69"/>
      <c r="K7" s="69"/>
    </row>
    <row r="8" spans="5:11" ht="15">
      <c r="E8" s="69"/>
      <c r="F8" s="69"/>
      <c r="G8" s="69"/>
      <c r="H8" s="69"/>
      <c r="I8" s="69"/>
      <c r="J8" s="69"/>
      <c r="K8" s="69"/>
    </row>
    <row r="9" spans="5:11" ht="15">
      <c r="E9" s="69"/>
      <c r="F9" s="69"/>
      <c r="G9" s="69"/>
      <c r="H9" s="69"/>
      <c r="I9" s="69"/>
      <c r="J9" s="69"/>
      <c r="K9" s="69"/>
    </row>
    <row r="10" spans="5:11" ht="15">
      <c r="E10" s="69"/>
      <c r="F10" s="69"/>
      <c r="G10" s="69"/>
      <c r="H10" s="69"/>
      <c r="I10" s="69"/>
      <c r="J10" s="69"/>
      <c r="K10" s="69"/>
    </row>
    <row r="11" spans="5:11" ht="15">
      <c r="E11" s="69"/>
      <c r="F11" s="69"/>
      <c r="G11" s="69"/>
      <c r="H11" s="69"/>
      <c r="I11" s="69"/>
      <c r="J11" s="69"/>
      <c r="K11" s="69"/>
    </row>
    <row r="12" spans="5:11" ht="15">
      <c r="E12" s="69"/>
      <c r="F12" s="69"/>
      <c r="G12" s="69"/>
      <c r="H12" s="69"/>
      <c r="I12" s="69"/>
      <c r="J12" s="69"/>
      <c r="K12" s="69"/>
    </row>
    <row r="13" spans="5:11" ht="15">
      <c r="E13" s="69"/>
      <c r="F13" s="69"/>
      <c r="G13" s="69"/>
      <c r="H13" s="69"/>
      <c r="I13" s="69"/>
      <c r="J13" s="69"/>
      <c r="K13" s="69"/>
    </row>
    <row r="14" spans="5:11" ht="15">
      <c r="E14" s="69"/>
      <c r="F14" s="69"/>
      <c r="G14" s="69"/>
      <c r="H14" s="69"/>
      <c r="I14" s="69"/>
      <c r="J14" s="69"/>
      <c r="K14" s="6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cp:lastModifiedBy>
  <cp:lastPrinted>2024-04-10T07:38:37Z</cp:lastPrinted>
  <dcterms:created xsi:type="dcterms:W3CDTF">2009-01-30T06:42:42Z</dcterms:created>
  <dcterms:modified xsi:type="dcterms:W3CDTF">2024-04-30T11:38:26Z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