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'BoQ1'!$A$11:$BC$70</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'BoQ1'!$A$1:$BC$70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<sst xmlns="http://schemas.openxmlformats.org/spreadsheetml/2006/main" count="448" uniqueCount="164">
  <si>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</si>
  <si>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</si>
  <si>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</si>
  <si>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</si>
  <si>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</si>
  <si>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</si>
  <si>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</si>
  <si>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</si>
  <si>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</si>
  <si>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</si>
  <si>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</si>
  <si>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</si>
  <si>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</si>
  <si>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</si>
  <si>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</si>
  <si>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</si>
  <si>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</si>
  <si>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</si>
  <si>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</si>
  <si>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</si>
  <si>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</si>
  <si>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</si>
  <si>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</si>
  <si>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</si>
  <si>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</si>
  <si>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</si>
  <si>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</si>
  <si>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</si>
  <si>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</si>
  <si>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</si>
  <si>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</si>
  <si>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</si>
  <si>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</si>
  <si>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</si>
  <si>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</si>
  <si>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</si>
  <si>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</si>
  <si>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</si>
  <si>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</si>
  <si>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</si>
  <si>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</si>
  <si>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</si>
  <si>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</si>
  <si>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</si>
  <si>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</si>
  <si>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</si>
  <si>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</si>
  <si>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</si>
  <si>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</si>
  <si>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</si>
  <si>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</si>
  <si>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Meter</t>
  </si>
  <si>
    <t>item no.3</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</si>
  <si>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</si>
  <si>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</si>
  <si>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</si>
  <si>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</si>
  <si>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</si>
  <si>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</si>
  <si>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</si>
  <si>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</si>
  <si>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</si>
  <si>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</si>
  <si>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</si>
  <si>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</si>
  <si>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</si>
  <si>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</si>
  <si>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</si>
  <si>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</si>
  <si>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</si>
  <si>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</si>
  <si>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</si>
  <si>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</si>
  <si>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</si>
  <si>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</si>
  <si>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</si>
  <si>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</si>
  <si>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</si>
  <si>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</si>
  <si>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</si>
  <si>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</si>
  <si>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</si>
  <si>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</si>
  <si>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Name of Work: Waterproofing treatment of New Core labs, IIT Kanpur</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</si>
  <si>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</si>
  <si>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</si>
  <si>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</si>
  <si>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</si>
  <si>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Centering and shuttering including strutting, propping etc. and removal of form for</t>
  </si>
  <si>
    <t>Small lintels not exceeding 1.5 m clear span, moulding as in cornices, window sills, string courses, bands, copings, bed plates, anchor blocks and the like</t>
  </si>
  <si>
    <t>Providing and fixing in position Stainless steel Grade 304 plate-1.0 mm thick as per design for expansion joints.</t>
  </si>
  <si>
    <t>300 mm wide.</t>
  </si>
  <si>
    <t>MASONRY WORK</t>
  </si>
  <si>
    <t>Brick work with common burnt clay F.P.S. (non modular) bricks of class designation 7.5 in superstructure above plinth level up to floor V level in all shapes and sizes in :</t>
  </si>
  <si>
    <t>Cement mortar 1:6 (1 cement : 6 coarse sand)</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</si>
  <si>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</si>
  <si>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</si>
  <si>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</si>
  <si>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ROOFING</t>
  </si>
  <si>
    <t>Providing gola 75x75 mm in cement concrete 1:2:4 (1 cement : 2 coarse sand : 4 stone aggregate 10 mm and down gauge), including finishing with cement mortar 1:3 (1 cement : 3 fine sand) as per standard design :</t>
  </si>
  <si>
    <t>In 75x75 mm deep chase</t>
  </si>
  <si>
    <t>FINISHING</t>
  </si>
  <si>
    <t>12 mm cement plaster of mix :</t>
  </si>
  <si>
    <t>1:6 (1 cement: 6 coarse sand)</t>
  </si>
  <si>
    <t>12 mm cement plaster finished with a floating coat of neat cement of mix :</t>
  </si>
  <si>
    <t>1:4 (1 cement: 4 fine sand)</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</si>
  <si>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</si>
  <si>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</si>
  <si>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of required colour to give an even shade :</t>
  </si>
  <si>
    <t>One or more coats on old work</t>
  </si>
  <si>
    <t>Old work (Two or more coat applied @ 1.67 ltr/ 10 sqm) on existing cement paint surface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</si>
  <si>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</si>
  <si>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</si>
  <si>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</si>
  <si>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</si>
  <si>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</si>
  <si>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</si>
  <si>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</si>
  <si>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</si>
  <si>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Dismantling stone slab flooring laid in cement mortar including stacking of serviceable material and disposal of unserviceable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</si>
  <si>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</si>
  <si>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PROOFING</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</si>
  <si>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</si>
  <si>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</si>
  <si>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</si>
  <si>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</si>
  <si>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</si>
  <si>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50mm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</si>
  <si>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</si>
  <si>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</si>
  <si>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</si>
  <si>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</si>
  <si>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</si>
  <si>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</si>
  <si>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</si>
  <si>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75mm thick in Grade M 25 with cement content not less than 330 kg per cum</t>
  </si>
  <si>
    <t>MINOR CIVIL MAINTENANCE WORK:</t>
  </si>
  <si>
    <t>Supplying and fixing of Baker rod of required size in expansion joint 75-100 mm width including cleaning of joints, applying abro tap on both the edges of joints and filling of polyurethane sealent with required T&amp;P etc. complete in all respect as per the direction of Engineer-In-Charge.</t>
  </si>
  <si>
    <t>cum</t>
  </si>
  <si>
    <t>sqm</t>
  </si>
  <si>
    <t>metre</t>
  </si>
  <si>
    <t>NIT No:   Civil/10/05/2024-2</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</si>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</sst>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6">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2"/>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Book Antiqua"/>
      <family val="1"/>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4">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8" fillId="0" borderId="11" xfId="56" applyFont="1" applyBorder="1" applyAlignment="1">
      <alignment horizontal="center" vertical="top" wrapText="1"/>
      <protection/>
    </xf>
    <xf numFmtId="0" fontId="8" fillId="0" borderId="13" xfId="56" applyFont="1" applyBorder="1" applyAlignment="1">
      <alignment horizontal="center" vertical="top" wrapText="1"/>
      <protection/>
    </xf>
    <xf numFmtId="0" fontId="8" fillId="0" borderId="14" xfId="56" applyFont="1" applyBorder="1" applyAlignment="1">
      <alignment horizontal="center" vertical="top" wrapText="1"/>
      <protection/>
    </xf>
    <xf numFmtId="0" fontId="8" fillId="0" borderId="15" xfId="59" applyFont="1" applyBorder="1" applyAlignment="1">
      <alignment horizontal="left" vertical="top"/>
      <protection/>
    </xf>
    <xf numFmtId="0" fontId="8" fillId="0" borderId="16" xfId="59" applyFont="1" applyBorder="1" applyAlignment="1">
      <alignment horizontal="left" vertical="top"/>
      <protection/>
    </xf>
    <xf numFmtId="0" fontId="7" fillId="0" borderId="0" xfId="59" applyFont="1" applyFill="1" applyAlignment="1">
      <alignment horizontal="center" vertical="center"/>
      <protection/>
    </xf>
    <xf numFmtId="0" fontId="5" fillId="0" borderId="14" xfId="0" applyFont="1" applyFill="1" applyBorder="1" applyAlignment="1">
      <alignment horizontal="center" vertical="top"/>
    </xf>
    <xf numFmtId="0" fontId="8" fillId="0" borderId="15"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7" xfId="59" applyFont="1" applyBorder="1" applyAlignment="1">
      <alignment horizontal="left" vertical="top"/>
      <protection/>
    </xf>
    <xf numFmtId="0" fontId="21" fillId="0" borderId="18" xfId="59" applyFont="1" applyBorder="1" applyAlignment="1">
      <alignment vertical="top"/>
      <protection/>
    </xf>
    <xf numFmtId="0" fontId="20" fillId="0" borderId="19"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20" xfId="59" applyFont="1" applyBorder="1" applyAlignment="1">
      <alignment horizontal="center" vertical="top"/>
      <protection/>
    </xf>
    <xf numFmtId="0" fontId="21" fillId="0" borderId="20" xfId="59" applyFont="1" applyBorder="1" applyAlignment="1">
      <alignment horizontal="center" vertical="top"/>
      <protection/>
    </xf>
    <xf numFmtId="0" fontId="21" fillId="0" borderId="0" xfId="56" applyFont="1" applyAlignment="1">
      <alignment horizontal="center" vertical="top"/>
      <protection/>
    </xf>
    <xf numFmtId="2" fontId="18" fillId="0" borderId="16" xfId="59" applyNumberFormat="1" applyFont="1" applyFill="1" applyBorder="1" applyAlignment="1">
      <alignment horizontal="center" vertical="top"/>
      <protection/>
    </xf>
    <xf numFmtId="2" fontId="18" fillId="0" borderId="21" xfId="59" applyNumberFormat="1" applyFont="1" applyBorder="1" applyAlignment="1">
      <alignment horizontal="center" vertical="top"/>
      <protection/>
    </xf>
    <xf numFmtId="0" fontId="21" fillId="0" borderId="22"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3"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4"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4" xfId="0" applyFont="1" applyFill="1" applyBorder="1" applyAlignment="1">
      <alignment horizontal="center" vertical="center" wrapText="1"/>
    </xf>
    <xf numFmtId="2" fontId="24" fillId="0" borderId="14" xfId="0" applyNumberFormat="1" applyFont="1" applyFill="1" applyBorder="1" applyAlignment="1">
      <alignment horizontal="center" vertical="center"/>
    </xf>
    <xf numFmtId="2" fontId="25" fillId="0" borderId="14" xfId="59" applyNumberFormat="1" applyFont="1" applyBorder="1" applyAlignment="1">
      <alignment horizontal="center" vertical="center"/>
      <protection/>
    </xf>
    <xf numFmtId="0" fontId="26" fillId="0" borderId="14" xfId="59" applyFont="1" applyBorder="1" applyAlignment="1">
      <alignment horizontal="center" vertical="center" wrapText="1"/>
      <protection/>
    </xf>
    <xf numFmtId="0" fontId="65" fillId="0" borderId="14" xfId="0" applyFont="1" applyFill="1" applyBorder="1" applyAlignment="1">
      <alignment horizontal="left" vertical="top" wrapText="1"/>
    </xf>
    <xf numFmtId="0" fontId="6" fillId="0" borderId="0" xfId="56" applyFont="1" applyAlignment="1">
      <alignment vertical="top" wrapText="1"/>
      <protection/>
    </xf>
    <xf numFmtId="2" fontId="25" fillId="0" borderId="14" xfId="56" applyNumberFormat="1" applyFont="1" applyFill="1" applyBorder="1" applyAlignment="1" applyProtection="1">
      <alignment horizontal="center" vertical="center"/>
      <protection locked="0"/>
    </xf>
    <xf numFmtId="2" fontId="26" fillId="0" borderId="14" xfId="59" applyNumberFormat="1" applyFont="1" applyFill="1" applyBorder="1" applyAlignment="1">
      <alignment horizontal="center" vertical="center"/>
      <protection/>
    </xf>
    <xf numFmtId="2" fontId="26" fillId="0" borderId="14" xfId="56" applyNumberFormat="1" applyFont="1" applyFill="1" applyBorder="1" applyAlignment="1">
      <alignment horizontal="center" vertical="center"/>
      <protection/>
    </xf>
    <xf numFmtId="2" fontId="25" fillId="33" borderId="14" xfId="56" applyNumberFormat="1" applyFont="1" applyFill="1" applyBorder="1" applyAlignment="1" applyProtection="1">
      <alignment horizontal="center" vertical="center"/>
      <protection locked="0"/>
    </xf>
    <xf numFmtId="2" fontId="25" fillId="0" borderId="14" xfId="56" applyNumberFormat="1" applyFont="1" applyBorder="1" applyAlignment="1" applyProtection="1">
      <alignment horizontal="center" vertical="center"/>
      <protection locked="0"/>
    </xf>
    <xf numFmtId="2" fontId="25" fillId="0" borderId="14" xfId="56" applyNumberFormat="1" applyFont="1" applyBorder="1" applyAlignment="1" applyProtection="1">
      <alignment horizontal="center" vertical="center" wrapText="1"/>
      <protection locked="0"/>
    </xf>
    <xf numFmtId="2" fontId="25" fillId="0" borderId="14" xfId="58" applyNumberFormat="1" applyFont="1" applyBorder="1" applyAlignment="1">
      <alignment horizontal="center" vertical="center"/>
      <protection/>
    </xf>
    <xf numFmtId="0" fontId="27" fillId="0" borderId="14" xfId="0" applyFont="1" applyFill="1" applyBorder="1" applyAlignment="1">
      <alignment horizontal="left" vertical="top" wrapText="1"/>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8" fillId="0" borderId="25" xfId="56" applyFont="1" applyBorder="1" applyAlignment="1">
      <alignment horizontal="center" vertical="top"/>
      <protection/>
    </xf>
    <xf numFmtId="0" fontId="8" fillId="0" borderId="26" xfId="56" applyFont="1" applyBorder="1" applyAlignment="1">
      <alignment horizontal="center" vertical="top"/>
      <protection/>
    </xf>
    <xf numFmtId="0" fontId="15" fillId="0" borderId="15" xfId="59" applyFont="1" applyBorder="1" applyAlignment="1">
      <alignment horizontal="center" vertical="top" wrapText="1"/>
      <protection/>
    </xf>
    <xf numFmtId="0" fontId="15" fillId="0" borderId="19" xfId="59" applyFont="1" applyBorder="1" applyAlignment="1">
      <alignment horizontal="center" vertical="top" wrapText="1"/>
      <protection/>
    </xf>
    <xf numFmtId="0" fontId="15" fillId="0" borderId="27" xfId="59" applyFont="1" applyBorder="1" applyAlignment="1">
      <alignment horizontal="center" vertical="top" wrapText="1"/>
      <protection/>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0" xfId="56" applyFont="1" applyFill="1" applyBorder="1" applyAlignment="1" applyProtection="1">
      <alignment horizontal="center" wrapText="1"/>
      <protection locked="0"/>
    </xf>
    <xf numFmtId="0" fontId="11" fillId="0" borderId="20" xfId="56" applyFont="1" applyBorder="1" applyAlignment="1" applyProtection="1">
      <alignment horizontal="center" wrapText="1"/>
      <protection locked="0"/>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E70"/>
  <sheetViews>
    <sheetView showGridLines="0" zoomScale="77" zoomScaleNormal="77" workbookViewId="0" topLeftCell="A1">
      <selection activeCell="B15" sqref="B15"/>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851562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140625" style="1" bestFit="1" customWidth="1"/>
    <col min="59" max="233" width="9.140625" style="1" customWidth="1"/>
    <col min="234" max="238" width="9.140625" style="3" customWidth="1"/>
    <col min="239" max="16384" width="9.140625" style="1" customWidth="1"/>
  </cols>
  <sheetData>
    <row r="1" spans="1:238" s="4" customFormat="1" ht="27" customHeight="1">
      <c r="A1" s="77" t="str">
        <f>B2&amp;" BoQ"</f>
        <v>Percentage BoQ</v>
      </c>
      <c r="B1" s="77"/>
      <c r="C1" s="77"/>
      <c r="D1" s="77"/>
      <c r="E1" s="77"/>
      <c r="F1" s="77"/>
      <c r="G1" s="77"/>
      <c r="H1" s="77"/>
      <c r="I1" s="77"/>
      <c r="J1" s="77"/>
      <c r="K1" s="77"/>
      <c r="L1" s="77"/>
      <c r="O1" s="5"/>
      <c r="P1" s="5"/>
      <c r="Q1" s="6"/>
      <c r="HZ1" s="6"/>
      <c r="IA1" s="6"/>
      <c r="IB1" s="6"/>
      <c r="IC1" s="6"/>
      <c r="ID1" s="6"/>
    </row>
    <row r="2" spans="1:17" s="4" customFormat="1" ht="25.5" customHeight="1" hidden="1">
      <c r="A2" s="7" t="s">
        <v>0</v>
      </c>
      <c r="B2" s="7" t="s">
        <v>1</v>
      </c>
      <c r="C2" s="7" t="s">
        <v>2</v>
      </c>
      <c r="D2" s="25"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8" t="s">
        <v>49</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HZ4" s="10"/>
      <c r="IA4" s="10"/>
      <c r="IB4" s="10"/>
      <c r="IC4" s="10"/>
      <c r="ID4" s="10"/>
    </row>
    <row r="5" spans="1:238" s="9" customFormat="1" ht="38.25" customHeight="1">
      <c r="A5" s="78" t="s">
        <v>83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HZ5" s="10"/>
      <c r="IA5" s="10"/>
      <c r="IB5" s="10"/>
      <c r="IC5" s="10"/>
      <c r="ID5" s="10"/>
    </row>
    <row r="6" spans="1:238" s="9" customFormat="1" ht="30.75" customHeight="1">
      <c r="A6" s="78" t="s">
        <v>141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HZ6" s="10"/>
      <c r="IA6" s="10"/>
      <c r="IB6" s="10"/>
      <c r="IC6" s="10"/>
      <c r="ID6" s="10"/>
    </row>
    <row r="7" spans="1:238" s="9" customFormat="1" ht="29.25" customHeight="1" hidden="1">
      <c r="A7" s="80"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HZ7" s="10"/>
      <c r="IA7" s="10"/>
      <c r="IB7" s="10"/>
      <c r="IC7" s="10"/>
      <c r="ID7" s="10"/>
    </row>
    <row r="8" spans="1:238" s="11" customFormat="1" ht="105">
      <c r="A8" s="27"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HZ8" s="5"/>
      <c r="IA8" s="5"/>
      <c r="IB8" s="5"/>
      <c r="IC8" s="5"/>
      <c r="ID8" s="5"/>
    </row>
    <row r="9" spans="1:238" s="4" customFormat="1" ht="61.5" customHeight="1">
      <c r="A9" s="75" t="s">
        <v>50</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HZ9" s="6"/>
      <c r="IA9" s="6"/>
      <c r="IB9" s="6"/>
      <c r="IC9" s="6"/>
      <c r="ID9" s="6"/>
    </row>
    <row r="10" spans="1:238" s="13" customFormat="1" ht="18.75" customHeight="1">
      <c r="A10" s="28"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8"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28">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2">
        <v>7</v>
      </c>
      <c r="BB12" s="22">
        <v>54</v>
      </c>
      <c r="BC12" s="22">
        <v>8</v>
      </c>
      <c r="HZ12" s="14"/>
      <c r="IA12" s="14"/>
      <c r="IB12" s="14"/>
      <c r="IC12" s="14"/>
      <c r="ID12" s="14"/>
    </row>
    <row r="13" spans="1:238" s="17" customFormat="1" ht="35.25" customHeight="1">
      <c r="A13" s="26">
        <v>1</v>
      </c>
      <c r="B13" s="57" t="s">
        <v>84</v>
      </c>
      <c r="C13" s="51" t="s">
        <v>42</v>
      </c>
      <c r="D13" s="67"/>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70"/>
      <c r="HV13" s="17">
        <v>1.01</v>
      </c>
      <c r="HW13" s="17" t="s">
        <v>45</v>
      </c>
      <c r="HX13" s="17" t="s">
        <v>42</v>
      </c>
      <c r="HZ13" s="18"/>
      <c r="IA13" s="18">
        <v>1</v>
      </c>
      <c r="IB13" s="58" t="s">
        <v>84</v>
      </c>
      <c r="IC13" s="18" t="s">
        <v>42</v>
      </c>
      <c r="ID13" s="18"/>
    </row>
    <row r="14" spans="1:238" s="17" customFormat="1" ht="47.25">
      <c r="A14" s="26">
        <v>2</v>
      </c>
      <c r="B14" s="57" t="s">
        <v>85</v>
      </c>
      <c r="C14" s="51" t="s">
        <v>43</v>
      </c>
      <c r="D14" s="67"/>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70"/>
      <c r="HV14" s="17">
        <v>1.02</v>
      </c>
      <c r="HW14" s="17" t="s">
        <v>46</v>
      </c>
      <c r="HX14" s="17" t="s">
        <v>43</v>
      </c>
      <c r="HZ14" s="18"/>
      <c r="IA14" s="18">
        <v>2</v>
      </c>
      <c r="IB14" s="18" t="s">
        <v>85</v>
      </c>
      <c r="IC14" s="18" t="s">
        <v>43</v>
      </c>
      <c r="ID14" s="18"/>
    </row>
    <row r="15" spans="1:239" s="17" customFormat="1" ht="47.25">
      <c r="A15" s="26">
        <v>3</v>
      </c>
      <c r="B15" s="57" t="s">
        <v>86</v>
      </c>
      <c r="C15" s="51" t="s">
        <v>52</v>
      </c>
      <c r="D15" s="52">
        <v>65</v>
      </c>
      <c r="E15" s="53" t="s">
        <v>138</v>
      </c>
      <c r="F15" s="54">
        <v>6457.83</v>
      </c>
      <c r="G15" s="59"/>
      <c r="H15" s="59"/>
      <c r="I15" s="60" t="s">
        <v>33</v>
      </c>
      <c r="J15" s="61">
        <f>IF(I15="Less(-)",-1,1)</f>
        <v>1</v>
      </c>
      <c r="K15" s="59" t="s">
        <v>34</v>
      </c>
      <c r="L15" s="59" t="s">
        <v>4</v>
      </c>
      <c r="M15" s="62"/>
      <c r="N15" s="63"/>
      <c r="O15" s="63"/>
      <c r="P15" s="64"/>
      <c r="Q15" s="63"/>
      <c r="R15" s="63"/>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55">
        <f>ROUND(total_amount_ba($B$2,$D$2,D15,F15,J15,K15,M15),0)</f>
        <v>419759</v>
      </c>
      <c r="BB15" s="65">
        <f>BA15+SUM(N15:AZ15)</f>
        <v>419759</v>
      </c>
      <c r="BC15" s="56" t="str">
        <f>SpellNumber(L15,BB15)</f>
        <v>INR  Four Lakh Nineteen Thousand Seven Hundred &amp; Fifty Nine  Only</v>
      </c>
      <c r="HZ15" s="18"/>
      <c r="IA15" s="18">
        <v>3</v>
      </c>
      <c r="IB15" s="18" t="s">
        <v>86</v>
      </c>
      <c r="IC15" s="18" t="s">
        <v>52</v>
      </c>
      <c r="ID15" s="18">
        <v>65</v>
      </c>
      <c r="IE15" s="17" t="s">
        <v>138</v>
      </c>
    </row>
    <row r="16" spans="1:238" s="17" customFormat="1" ht="15.75">
      <c r="A16" s="26">
        <v>4</v>
      </c>
      <c r="B16" s="57" t="s">
        <v>87</v>
      </c>
      <c r="C16" s="51" t="s">
        <v>53</v>
      </c>
      <c r="D16" s="67"/>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HZ16" s="18"/>
      <c r="IA16" s="18">
        <v>4</v>
      </c>
      <c r="IB16" s="18" t="s">
        <v>87</v>
      </c>
      <c r="IC16" s="18" t="s">
        <v>53</v>
      </c>
      <c r="ID16" s="18"/>
    </row>
    <row r="17" spans="1:238" s="17" customFormat="1" ht="31.5">
      <c r="A17" s="26">
        <v>5</v>
      </c>
      <c r="B17" s="57" t="s">
        <v>88</v>
      </c>
      <c r="C17" s="51" t="s">
        <v>54</v>
      </c>
      <c r="D17" s="67"/>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70"/>
      <c r="HZ17" s="18"/>
      <c r="IA17" s="18">
        <v>5</v>
      </c>
      <c r="IB17" s="18" t="s">
        <v>88</v>
      </c>
      <c r="IC17" s="18" t="s">
        <v>54</v>
      </c>
      <c r="ID17" s="18"/>
    </row>
    <row r="18" spans="1:239" s="17" customFormat="1" ht="47.25">
      <c r="A18" s="26">
        <v>6</v>
      </c>
      <c r="B18" s="57" t="s">
        <v>89</v>
      </c>
      <c r="C18" s="51" t="s">
        <v>55</v>
      </c>
      <c r="D18" s="52">
        <v>48</v>
      </c>
      <c r="E18" s="53" t="s">
        <v>139</v>
      </c>
      <c r="F18" s="54">
        <v>270.01</v>
      </c>
      <c r="G18" s="59"/>
      <c r="H18" s="59"/>
      <c r="I18" s="60" t="s">
        <v>33</v>
      </c>
      <c r="J18" s="61">
        <f>IF(I18="Less(-)",-1,1)</f>
        <v>1</v>
      </c>
      <c r="K18" s="59" t="s">
        <v>34</v>
      </c>
      <c r="L18" s="59" t="s">
        <v>4</v>
      </c>
      <c r="M18" s="62"/>
      <c r="N18" s="63"/>
      <c r="O18" s="63"/>
      <c r="P18" s="64"/>
      <c r="Q18" s="63"/>
      <c r="R18" s="63"/>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55">
        <f>ROUND(total_amount_ba($B$2,$D$2,D18,F18,J18,K18,M18),0)</f>
        <v>12960</v>
      </c>
      <c r="BB18" s="65">
        <f>BA18+SUM(N18:AZ18)</f>
        <v>12960</v>
      </c>
      <c r="BC18" s="56" t="str">
        <f>SpellNumber(L18,BB18)</f>
        <v>INR  Twelve Thousand Nine Hundred &amp; Sixty  Only</v>
      </c>
      <c r="HZ18" s="18"/>
      <c r="IA18" s="18">
        <v>6</v>
      </c>
      <c r="IB18" s="18" t="s">
        <v>89</v>
      </c>
      <c r="IC18" s="18" t="s">
        <v>55</v>
      </c>
      <c r="ID18" s="18">
        <v>48</v>
      </c>
      <c r="IE18" s="17" t="s">
        <v>139</v>
      </c>
    </row>
    <row r="19" spans="1:238" s="17" customFormat="1" ht="31.5">
      <c r="A19" s="26">
        <v>7</v>
      </c>
      <c r="B19" s="57" t="s">
        <v>90</v>
      </c>
      <c r="C19" s="51" t="s">
        <v>56</v>
      </c>
      <c r="D19" s="67"/>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70"/>
      <c r="HZ19" s="18"/>
      <c r="IA19" s="18">
        <v>7</v>
      </c>
      <c r="IB19" s="18" t="s">
        <v>90</v>
      </c>
      <c r="IC19" s="18" t="s">
        <v>56</v>
      </c>
      <c r="ID19" s="18"/>
    </row>
    <row r="20" spans="1:239" s="17" customFormat="1" ht="31.5">
      <c r="A20" s="26">
        <v>8</v>
      </c>
      <c r="B20" s="57" t="s">
        <v>91</v>
      </c>
      <c r="C20" s="51" t="s">
        <v>57</v>
      </c>
      <c r="D20" s="52">
        <v>71</v>
      </c>
      <c r="E20" s="53" t="s">
        <v>140</v>
      </c>
      <c r="F20" s="54">
        <v>923.63</v>
      </c>
      <c r="G20" s="59"/>
      <c r="H20" s="59"/>
      <c r="I20" s="60" t="s">
        <v>33</v>
      </c>
      <c r="J20" s="61">
        <f>IF(I20="Less(-)",-1,1)</f>
        <v>1</v>
      </c>
      <c r="K20" s="59" t="s">
        <v>34</v>
      </c>
      <c r="L20" s="59" t="s">
        <v>4</v>
      </c>
      <c r="M20" s="62"/>
      <c r="N20" s="63"/>
      <c r="O20" s="63"/>
      <c r="P20" s="64"/>
      <c r="Q20" s="63"/>
      <c r="R20" s="63"/>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55">
        <f>ROUND(total_amount_ba($B$2,$D$2,D20,F20,J20,K20,M20),0)</f>
        <v>65578</v>
      </c>
      <c r="BB20" s="65">
        <f>BA20+SUM(N20:AZ20)</f>
        <v>65578</v>
      </c>
      <c r="BC20" s="56" t="str">
        <f>SpellNumber(L20,BB20)</f>
        <v>INR  Sixty Five Thousand Five Hundred &amp; Seventy Eight  Only</v>
      </c>
      <c r="HZ20" s="18"/>
      <c r="IA20" s="18">
        <v>8</v>
      </c>
      <c r="IB20" s="18" t="s">
        <v>91</v>
      </c>
      <c r="IC20" s="18" t="s">
        <v>57</v>
      </c>
      <c r="ID20" s="18">
        <v>71</v>
      </c>
      <c r="IE20" s="17" t="s">
        <v>140</v>
      </c>
    </row>
    <row r="21" spans="1:238" s="17" customFormat="1" ht="15.75">
      <c r="A21" s="26">
        <v>9</v>
      </c>
      <c r="B21" s="57" t="s">
        <v>92</v>
      </c>
      <c r="C21" s="51" t="s">
        <v>58</v>
      </c>
      <c r="D21" s="67"/>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70"/>
      <c r="HZ21" s="18"/>
      <c r="IA21" s="18">
        <v>9</v>
      </c>
      <c r="IB21" s="18" t="s">
        <v>92</v>
      </c>
      <c r="IC21" s="18" t="s">
        <v>58</v>
      </c>
      <c r="ID21" s="18"/>
    </row>
    <row r="22" spans="1:238" s="17" customFormat="1" ht="47.25">
      <c r="A22" s="26">
        <v>10</v>
      </c>
      <c r="B22" s="57" t="s">
        <v>93</v>
      </c>
      <c r="C22" s="51" t="s">
        <v>59</v>
      </c>
      <c r="D22" s="67"/>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70"/>
      <c r="HZ22" s="18"/>
      <c r="IA22" s="18">
        <v>10</v>
      </c>
      <c r="IB22" s="18" t="s">
        <v>93</v>
      </c>
      <c r="IC22" s="18" t="s">
        <v>59</v>
      </c>
      <c r="ID22" s="18"/>
    </row>
    <row r="23" spans="1:239" s="17" customFormat="1" ht="15.75">
      <c r="A23" s="26">
        <v>11</v>
      </c>
      <c r="B23" s="57" t="s">
        <v>94</v>
      </c>
      <c r="C23" s="51" t="s">
        <v>60</v>
      </c>
      <c r="D23" s="52">
        <v>6</v>
      </c>
      <c r="E23" s="53" t="s">
        <v>138</v>
      </c>
      <c r="F23" s="54">
        <v>7267.3</v>
      </c>
      <c r="G23" s="59"/>
      <c r="H23" s="59"/>
      <c r="I23" s="60" t="s">
        <v>33</v>
      </c>
      <c r="J23" s="61">
        <f>IF(I23="Less(-)",-1,1)</f>
        <v>1</v>
      </c>
      <c r="K23" s="59" t="s">
        <v>34</v>
      </c>
      <c r="L23" s="59" t="s">
        <v>4</v>
      </c>
      <c r="M23" s="62"/>
      <c r="N23" s="63"/>
      <c r="O23" s="63"/>
      <c r="P23" s="64"/>
      <c r="Q23" s="63"/>
      <c r="R23" s="63"/>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55">
        <f>ROUND(total_amount_ba($B$2,$D$2,D23,F23,J23,K23,M23),0)</f>
        <v>43604</v>
      </c>
      <c r="BB23" s="65">
        <f>BA23+SUM(N23:AZ23)</f>
        <v>43604</v>
      </c>
      <c r="BC23" s="56" t="str">
        <f>SpellNumber(L23,BB23)</f>
        <v>INR  Forty Three Thousand Six Hundred &amp; Four  Only</v>
      </c>
      <c r="HZ23" s="18"/>
      <c r="IA23" s="18">
        <v>11</v>
      </c>
      <c r="IB23" s="18" t="s">
        <v>94</v>
      </c>
      <c r="IC23" s="18" t="s">
        <v>60</v>
      </c>
      <c r="ID23" s="18">
        <v>6</v>
      </c>
      <c r="IE23" s="17" t="s">
        <v>138</v>
      </c>
    </row>
    <row r="24" spans="1:238" s="17" customFormat="1" ht="15.75">
      <c r="A24" s="26">
        <v>12</v>
      </c>
      <c r="B24" s="57" t="s">
        <v>95</v>
      </c>
      <c r="C24" s="51" t="s">
        <v>61</v>
      </c>
      <c r="D24" s="67"/>
      <c r="E24" s="68"/>
      <c r="F24" s="68"/>
      <c r="G24" s="68"/>
      <c r="H24" s="68"/>
      <c r="I24" s="68"/>
      <c r="J24" s="68"/>
      <c r="K24" s="68"/>
      <c r="L24" s="68"/>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70"/>
      <c r="HZ24" s="18"/>
      <c r="IA24" s="18">
        <v>12</v>
      </c>
      <c r="IB24" s="18" t="s">
        <v>95</v>
      </c>
      <c r="IC24" s="18" t="s">
        <v>61</v>
      </c>
      <c r="ID24" s="18"/>
    </row>
    <row r="25" spans="1:238" s="17" customFormat="1" ht="78.75">
      <c r="A25" s="26">
        <v>13</v>
      </c>
      <c r="B25" s="57" t="s">
        <v>96</v>
      </c>
      <c r="C25" s="51" t="s">
        <v>62</v>
      </c>
      <c r="D25" s="67"/>
      <c r="E25" s="68"/>
      <c r="F25" s="68"/>
      <c r="G25" s="68"/>
      <c r="H25" s="68"/>
      <c r="I25" s="68"/>
      <c r="J25" s="68"/>
      <c r="K25" s="68"/>
      <c r="L25" s="68"/>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70"/>
      <c r="HZ25" s="18"/>
      <c r="IA25" s="18">
        <v>13</v>
      </c>
      <c r="IB25" s="18" t="s">
        <v>96</v>
      </c>
      <c r="IC25" s="18" t="s">
        <v>62</v>
      </c>
      <c r="ID25" s="18"/>
    </row>
    <row r="26" spans="1:239" s="17" customFormat="1" ht="31.5">
      <c r="A26" s="26">
        <v>14</v>
      </c>
      <c r="B26" s="57" t="s">
        <v>97</v>
      </c>
      <c r="C26" s="51" t="s">
        <v>63</v>
      </c>
      <c r="D26" s="52">
        <v>21</v>
      </c>
      <c r="E26" s="53" t="s">
        <v>139</v>
      </c>
      <c r="F26" s="54">
        <v>1496.36</v>
      </c>
      <c r="G26" s="59"/>
      <c r="H26" s="59"/>
      <c r="I26" s="60" t="s">
        <v>33</v>
      </c>
      <c r="J26" s="61">
        <f>IF(I26="Less(-)",-1,1)</f>
        <v>1</v>
      </c>
      <c r="K26" s="59" t="s">
        <v>34</v>
      </c>
      <c r="L26" s="59" t="s">
        <v>4</v>
      </c>
      <c r="M26" s="62"/>
      <c r="N26" s="63"/>
      <c r="O26" s="63"/>
      <c r="P26" s="64"/>
      <c r="Q26" s="63"/>
      <c r="R26" s="63"/>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55">
        <f>ROUND(total_amount_ba($B$2,$D$2,D26,F26,J26,K26,M26),0)</f>
        <v>31424</v>
      </c>
      <c r="BB26" s="65">
        <f>BA26+SUM(N26:AZ26)</f>
        <v>31424</v>
      </c>
      <c r="BC26" s="56" t="str">
        <f>SpellNumber(L26,BB26)</f>
        <v>INR  Thirty One Thousand Four Hundred &amp; Twenty Four  Only</v>
      </c>
      <c r="HZ26" s="18"/>
      <c r="IA26" s="18">
        <v>14</v>
      </c>
      <c r="IB26" s="18" t="s">
        <v>97</v>
      </c>
      <c r="IC26" s="18" t="s">
        <v>63</v>
      </c>
      <c r="ID26" s="18">
        <v>21</v>
      </c>
      <c r="IE26" s="17" t="s">
        <v>139</v>
      </c>
    </row>
    <row r="27" spans="1:238" s="17" customFormat="1" ht="15.75">
      <c r="A27" s="26">
        <v>15</v>
      </c>
      <c r="B27" s="57" t="s">
        <v>98</v>
      </c>
      <c r="C27" s="51" t="s">
        <v>64</v>
      </c>
      <c r="D27" s="67"/>
      <c r="E27" s="68"/>
      <c r="F27" s="68"/>
      <c r="G27" s="68"/>
      <c r="H27" s="68"/>
      <c r="I27" s="68"/>
      <c r="J27" s="68"/>
      <c r="K27" s="68"/>
      <c r="L27" s="68"/>
      <c r="M27" s="68"/>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70"/>
      <c r="HZ27" s="18"/>
      <c r="IA27" s="18">
        <v>15</v>
      </c>
      <c r="IB27" s="18" t="s">
        <v>98</v>
      </c>
      <c r="IC27" s="18" t="s">
        <v>64</v>
      </c>
      <c r="ID27" s="18"/>
    </row>
    <row r="28" spans="1:238" s="17" customFormat="1" ht="63">
      <c r="A28" s="26">
        <v>16</v>
      </c>
      <c r="B28" s="57" t="s">
        <v>99</v>
      </c>
      <c r="C28" s="51" t="s">
        <v>65</v>
      </c>
      <c r="D28" s="67"/>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70"/>
      <c r="HZ28" s="18"/>
      <c r="IA28" s="18">
        <v>16</v>
      </c>
      <c r="IB28" s="18" t="s">
        <v>99</v>
      </c>
      <c r="IC28" s="18" t="s">
        <v>65</v>
      </c>
      <c r="ID28" s="18"/>
    </row>
    <row r="29" spans="1:239" s="17" customFormat="1" ht="31.5">
      <c r="A29" s="26">
        <v>17</v>
      </c>
      <c r="B29" s="57" t="s">
        <v>100</v>
      </c>
      <c r="C29" s="51" t="s">
        <v>66</v>
      </c>
      <c r="D29" s="52">
        <v>1854</v>
      </c>
      <c r="E29" s="53" t="s">
        <v>140</v>
      </c>
      <c r="F29" s="54">
        <v>228.15</v>
      </c>
      <c r="G29" s="59"/>
      <c r="H29" s="59"/>
      <c r="I29" s="60" t="s">
        <v>33</v>
      </c>
      <c r="J29" s="61">
        <f>IF(I29="Less(-)",-1,1)</f>
        <v>1</v>
      </c>
      <c r="K29" s="59" t="s">
        <v>34</v>
      </c>
      <c r="L29" s="59" t="s">
        <v>4</v>
      </c>
      <c r="M29" s="62"/>
      <c r="N29" s="63"/>
      <c r="O29" s="63"/>
      <c r="P29" s="64"/>
      <c r="Q29" s="63"/>
      <c r="R29" s="63"/>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55">
        <f>ROUND(total_amount_ba($B$2,$D$2,D29,F29,J29,K29,M29),0)</f>
        <v>422990</v>
      </c>
      <c r="BB29" s="65">
        <f>BA29+SUM(N29:AZ29)</f>
        <v>422990</v>
      </c>
      <c r="BC29" s="56" t="str">
        <f>SpellNumber(L29,BB29)</f>
        <v>INR  Four Lakh Twenty Two Thousand Nine Hundred &amp; Ninety  Only</v>
      </c>
      <c r="HZ29" s="18"/>
      <c r="IA29" s="18">
        <v>17</v>
      </c>
      <c r="IB29" s="18" t="s">
        <v>100</v>
      </c>
      <c r="IC29" s="18" t="s">
        <v>66</v>
      </c>
      <c r="ID29" s="18">
        <v>1854</v>
      </c>
      <c r="IE29" s="17" t="s">
        <v>140</v>
      </c>
    </row>
    <row r="30" spans="1:238" s="17" customFormat="1" ht="15.75">
      <c r="A30" s="26">
        <v>18</v>
      </c>
      <c r="B30" s="66" t="s">
        <v>101</v>
      </c>
      <c r="C30" s="51" t="s">
        <v>67</v>
      </c>
      <c r="D30" s="67"/>
      <c r="E30" s="68"/>
      <c r="F30" s="68"/>
      <c r="G30" s="68"/>
      <c r="H30" s="68"/>
      <c r="I30" s="68"/>
      <c r="J30" s="68"/>
      <c r="K30" s="68"/>
      <c r="L30" s="68"/>
      <c r="M30" s="68"/>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70"/>
      <c r="HZ30" s="18"/>
      <c r="IA30" s="18">
        <v>18</v>
      </c>
      <c r="IB30" s="18" t="s">
        <v>101</v>
      </c>
      <c r="IC30" s="18" t="s">
        <v>67</v>
      </c>
      <c r="ID30" s="18"/>
    </row>
    <row r="31" spans="1:238" s="17" customFormat="1" ht="15.75">
      <c r="A31" s="26">
        <v>19</v>
      </c>
      <c r="B31" s="66" t="s">
        <v>102</v>
      </c>
      <c r="C31" s="51" t="s">
        <v>68</v>
      </c>
      <c r="D31" s="67"/>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70"/>
      <c r="HZ31" s="18"/>
      <c r="IA31" s="18">
        <v>19</v>
      </c>
      <c r="IB31" s="18" t="s">
        <v>102</v>
      </c>
      <c r="IC31" s="18" t="s">
        <v>68</v>
      </c>
      <c r="ID31" s="18"/>
    </row>
    <row r="32" spans="1:239" s="17" customFormat="1" ht="31.5">
      <c r="A32" s="26">
        <v>20</v>
      </c>
      <c r="B32" s="66" t="s">
        <v>103</v>
      </c>
      <c r="C32" s="51" t="s">
        <v>69</v>
      </c>
      <c r="D32" s="52">
        <v>11</v>
      </c>
      <c r="E32" s="53" t="s">
        <v>139</v>
      </c>
      <c r="F32" s="54">
        <v>258.09</v>
      </c>
      <c r="G32" s="59"/>
      <c r="H32" s="59"/>
      <c r="I32" s="60" t="s">
        <v>33</v>
      </c>
      <c r="J32" s="61">
        <f>IF(I32="Less(-)",-1,1)</f>
        <v>1</v>
      </c>
      <c r="K32" s="59" t="s">
        <v>34</v>
      </c>
      <c r="L32" s="59" t="s">
        <v>4</v>
      </c>
      <c r="M32" s="62"/>
      <c r="N32" s="63"/>
      <c r="O32" s="63"/>
      <c r="P32" s="64"/>
      <c r="Q32" s="63"/>
      <c r="R32" s="63"/>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55">
        <f>ROUND(total_amount_ba($B$2,$D$2,D32,F32,J32,K32,M32),0)</f>
        <v>2839</v>
      </c>
      <c r="BB32" s="65">
        <f>BA32+SUM(N32:AZ32)</f>
        <v>2839</v>
      </c>
      <c r="BC32" s="56" t="str">
        <f>SpellNumber(L32,BB32)</f>
        <v>INR  Two Thousand Eight Hundred &amp; Thirty Nine  Only</v>
      </c>
      <c r="HZ32" s="18"/>
      <c r="IA32" s="18">
        <v>20</v>
      </c>
      <c r="IB32" s="18" t="s">
        <v>103</v>
      </c>
      <c r="IC32" s="18" t="s">
        <v>69</v>
      </c>
      <c r="ID32" s="18">
        <v>11</v>
      </c>
      <c r="IE32" s="17" t="s">
        <v>139</v>
      </c>
    </row>
    <row r="33" spans="1:238" s="17" customFormat="1" ht="31.5">
      <c r="A33" s="26">
        <v>21</v>
      </c>
      <c r="B33" s="66" t="s">
        <v>104</v>
      </c>
      <c r="C33" s="51" t="s">
        <v>70</v>
      </c>
      <c r="D33" s="67"/>
      <c r="E33" s="68"/>
      <c r="F33" s="68"/>
      <c r="G33" s="68"/>
      <c r="H33" s="68"/>
      <c r="I33" s="68"/>
      <c r="J33" s="68"/>
      <c r="K33" s="68"/>
      <c r="L33" s="68"/>
      <c r="M33" s="68"/>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70"/>
      <c r="HZ33" s="18"/>
      <c r="IA33" s="18">
        <v>21</v>
      </c>
      <c r="IB33" s="18" t="s">
        <v>104</v>
      </c>
      <c r="IC33" s="18" t="s">
        <v>70</v>
      </c>
      <c r="ID33" s="18"/>
    </row>
    <row r="34" spans="1:239" s="17" customFormat="1" ht="15.75">
      <c r="A34" s="26">
        <v>22</v>
      </c>
      <c r="B34" s="66" t="s">
        <v>105</v>
      </c>
      <c r="C34" s="51" t="s">
        <v>71</v>
      </c>
      <c r="D34" s="52">
        <v>20</v>
      </c>
      <c r="E34" s="53" t="s">
        <v>139</v>
      </c>
      <c r="F34" s="54">
        <v>316.79</v>
      </c>
      <c r="G34" s="59"/>
      <c r="H34" s="59"/>
      <c r="I34" s="60" t="s">
        <v>33</v>
      </c>
      <c r="J34" s="61">
        <f>IF(I34="Less(-)",-1,1)</f>
        <v>1</v>
      </c>
      <c r="K34" s="59" t="s">
        <v>34</v>
      </c>
      <c r="L34" s="59" t="s">
        <v>4</v>
      </c>
      <c r="M34" s="62"/>
      <c r="N34" s="63"/>
      <c r="O34" s="63"/>
      <c r="P34" s="64"/>
      <c r="Q34" s="63"/>
      <c r="R34" s="63"/>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55">
        <f>ROUND(total_amount_ba($B$2,$D$2,D34,F34,J34,K34,M34),0)</f>
        <v>6336</v>
      </c>
      <c r="BB34" s="65">
        <f>BA34+SUM(N34:AZ34)</f>
        <v>6336</v>
      </c>
      <c r="BC34" s="56" t="str">
        <f>SpellNumber(L34,BB34)</f>
        <v>INR  Six Thousand Three Hundred &amp; Thirty Six  Only</v>
      </c>
      <c r="HZ34" s="18"/>
      <c r="IA34" s="18">
        <v>22</v>
      </c>
      <c r="IB34" s="18" t="s">
        <v>105</v>
      </c>
      <c r="IC34" s="18" t="s">
        <v>71</v>
      </c>
      <c r="ID34" s="18">
        <v>20</v>
      </c>
      <c r="IE34" s="17" t="s">
        <v>139</v>
      </c>
    </row>
    <row r="35" spans="1:238" s="17" customFormat="1" ht="31.5">
      <c r="A35" s="26">
        <v>23</v>
      </c>
      <c r="B35" s="66" t="s">
        <v>106</v>
      </c>
      <c r="C35" s="51" t="s">
        <v>72</v>
      </c>
      <c r="D35" s="67"/>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70"/>
      <c r="HZ35" s="18"/>
      <c r="IA35" s="18">
        <v>23</v>
      </c>
      <c r="IB35" s="18" t="s">
        <v>106</v>
      </c>
      <c r="IC35" s="18" t="s">
        <v>72</v>
      </c>
      <c r="ID35" s="18"/>
    </row>
    <row r="36" spans="1:239" s="17" customFormat="1" ht="47.25">
      <c r="A36" s="26">
        <v>24</v>
      </c>
      <c r="B36" s="66" t="s">
        <v>107</v>
      </c>
      <c r="C36" s="51" t="s">
        <v>73</v>
      </c>
      <c r="D36" s="52">
        <v>11</v>
      </c>
      <c r="E36" s="53" t="s">
        <v>139</v>
      </c>
      <c r="F36" s="54">
        <v>146.3</v>
      </c>
      <c r="G36" s="59"/>
      <c r="H36" s="59"/>
      <c r="I36" s="60" t="s">
        <v>33</v>
      </c>
      <c r="J36" s="61">
        <f>IF(I36="Less(-)",-1,1)</f>
        <v>1</v>
      </c>
      <c r="K36" s="59" t="s">
        <v>34</v>
      </c>
      <c r="L36" s="59" t="s">
        <v>4</v>
      </c>
      <c r="M36" s="62"/>
      <c r="N36" s="63"/>
      <c r="O36" s="63"/>
      <c r="P36" s="64"/>
      <c r="Q36" s="63"/>
      <c r="R36" s="63"/>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55">
        <f>ROUND(total_amount_ba($B$2,$D$2,D36,F36,J36,K36,M36),0)</f>
        <v>1609</v>
      </c>
      <c r="BB36" s="65">
        <f>BA36+SUM(N36:AZ36)</f>
        <v>1609</v>
      </c>
      <c r="BC36" s="56" t="str">
        <f>SpellNumber(L36,BB36)</f>
        <v>INR  One Thousand Six Hundred &amp; Nine  Only</v>
      </c>
      <c r="HZ36" s="18"/>
      <c r="IA36" s="18">
        <v>24</v>
      </c>
      <c r="IB36" s="18" t="s">
        <v>107</v>
      </c>
      <c r="IC36" s="18" t="s">
        <v>73</v>
      </c>
      <c r="ID36" s="18">
        <v>11</v>
      </c>
      <c r="IE36" s="17" t="s">
        <v>139</v>
      </c>
    </row>
    <row r="37" spans="1:238" s="17" customFormat="1" ht="31.5">
      <c r="A37" s="26">
        <v>25</v>
      </c>
      <c r="B37" s="66" t="s">
        <v>108</v>
      </c>
      <c r="C37" s="51" t="s">
        <v>74</v>
      </c>
      <c r="D37" s="67"/>
      <c r="E37" s="68"/>
      <c r="F37" s="68"/>
      <c r="G37" s="68"/>
      <c r="H37" s="68"/>
      <c r="I37" s="68"/>
      <c r="J37" s="68"/>
      <c r="K37" s="68"/>
      <c r="L37" s="68"/>
      <c r="M37" s="68"/>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70"/>
      <c r="HZ37" s="18"/>
      <c r="IA37" s="18">
        <v>25</v>
      </c>
      <c r="IB37" s="18" t="s">
        <v>108</v>
      </c>
      <c r="IC37" s="18" t="s">
        <v>74</v>
      </c>
      <c r="ID37" s="18"/>
    </row>
    <row r="38" spans="1:239" s="17" customFormat="1" ht="15.75">
      <c r="A38" s="26">
        <v>26</v>
      </c>
      <c r="B38" s="66" t="s">
        <v>109</v>
      </c>
      <c r="C38" s="51" t="s">
        <v>75</v>
      </c>
      <c r="D38" s="52">
        <v>120</v>
      </c>
      <c r="E38" s="53" t="s">
        <v>139</v>
      </c>
      <c r="F38" s="54">
        <v>75.89</v>
      </c>
      <c r="G38" s="59"/>
      <c r="H38" s="59"/>
      <c r="I38" s="60" t="s">
        <v>33</v>
      </c>
      <c r="J38" s="61">
        <f>IF(I38="Less(-)",-1,1)</f>
        <v>1</v>
      </c>
      <c r="K38" s="59" t="s">
        <v>34</v>
      </c>
      <c r="L38" s="59" t="s">
        <v>4</v>
      </c>
      <c r="M38" s="62"/>
      <c r="N38" s="63"/>
      <c r="O38" s="63"/>
      <c r="P38" s="64"/>
      <c r="Q38" s="63"/>
      <c r="R38" s="63"/>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55">
        <f>ROUND(total_amount_ba($B$2,$D$2,D38,F38,J38,K38,M38),0)</f>
        <v>9107</v>
      </c>
      <c r="BB38" s="65">
        <f>BA38+SUM(N38:AZ38)</f>
        <v>9107</v>
      </c>
      <c r="BC38" s="56" t="str">
        <f>SpellNumber(L38,BB38)</f>
        <v>INR  Nine Thousand One Hundred &amp; Seven  Only</v>
      </c>
      <c r="HZ38" s="18"/>
      <c r="IA38" s="18">
        <v>26</v>
      </c>
      <c r="IB38" s="18" t="s">
        <v>109</v>
      </c>
      <c r="IC38" s="18" t="s">
        <v>75</v>
      </c>
      <c r="ID38" s="18">
        <v>120</v>
      </c>
      <c r="IE38" s="17" t="s">
        <v>139</v>
      </c>
    </row>
    <row r="39" spans="1:238" s="17" customFormat="1" ht="31.5">
      <c r="A39" s="26">
        <v>27</v>
      </c>
      <c r="B39" s="66" t="s">
        <v>106</v>
      </c>
      <c r="C39" s="51" t="s">
        <v>76</v>
      </c>
      <c r="D39" s="67"/>
      <c r="E39" s="68"/>
      <c r="F39" s="68"/>
      <c r="G39" s="68"/>
      <c r="H39" s="68"/>
      <c r="I39" s="68"/>
      <c r="J39" s="68"/>
      <c r="K39" s="68"/>
      <c r="L39" s="68"/>
      <c r="M39" s="68"/>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70"/>
      <c r="HZ39" s="18"/>
      <c r="IA39" s="18">
        <v>27</v>
      </c>
      <c r="IB39" s="18" t="s">
        <v>106</v>
      </c>
      <c r="IC39" s="18" t="s">
        <v>76</v>
      </c>
      <c r="ID39" s="18"/>
    </row>
    <row r="40" spans="1:239" s="17" customFormat="1" ht="31.5">
      <c r="A40" s="26">
        <v>28</v>
      </c>
      <c r="B40" s="66" t="s">
        <v>110</v>
      </c>
      <c r="C40" s="51" t="s">
        <v>77</v>
      </c>
      <c r="D40" s="52">
        <v>925</v>
      </c>
      <c r="E40" s="53" t="s">
        <v>139</v>
      </c>
      <c r="F40" s="54">
        <v>97.85</v>
      </c>
      <c r="G40" s="59"/>
      <c r="H40" s="59"/>
      <c r="I40" s="60" t="s">
        <v>33</v>
      </c>
      <c r="J40" s="61">
        <f>IF(I40="Less(-)",-1,1)</f>
        <v>1</v>
      </c>
      <c r="K40" s="59" t="s">
        <v>34</v>
      </c>
      <c r="L40" s="59" t="s">
        <v>4</v>
      </c>
      <c r="M40" s="62"/>
      <c r="N40" s="63"/>
      <c r="O40" s="63"/>
      <c r="P40" s="64"/>
      <c r="Q40" s="63"/>
      <c r="R40" s="63"/>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55">
        <f>ROUND(total_amount_ba($B$2,$D$2,D40,F40,J40,K40,M40),0)</f>
        <v>90511</v>
      </c>
      <c r="BB40" s="65">
        <f>BA40+SUM(N40:AZ40)</f>
        <v>90511</v>
      </c>
      <c r="BC40" s="56" t="str">
        <f>SpellNumber(L40,BB40)</f>
        <v>INR  Ninety Thousand Five Hundred &amp; Eleven  Only</v>
      </c>
      <c r="HZ40" s="18"/>
      <c r="IA40" s="18">
        <v>28</v>
      </c>
      <c r="IB40" s="18" t="s">
        <v>110</v>
      </c>
      <c r="IC40" s="18" t="s">
        <v>77</v>
      </c>
      <c r="ID40" s="18">
        <v>925</v>
      </c>
      <c r="IE40" s="17" t="s">
        <v>139</v>
      </c>
    </row>
    <row r="41" spans="1:238" s="17" customFormat="1" ht="15.75">
      <c r="A41" s="26">
        <v>29</v>
      </c>
      <c r="B41" s="66" t="s">
        <v>111</v>
      </c>
      <c r="C41" s="51" t="s">
        <v>78</v>
      </c>
      <c r="D41" s="67"/>
      <c r="E41" s="68"/>
      <c r="F41" s="68"/>
      <c r="G41" s="68"/>
      <c r="H41" s="68"/>
      <c r="I41" s="68"/>
      <c r="J41" s="68"/>
      <c r="K41" s="68"/>
      <c r="L41" s="68"/>
      <c r="M41" s="68"/>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70"/>
      <c r="HZ41" s="18"/>
      <c r="IA41" s="18">
        <v>29</v>
      </c>
      <c r="IB41" s="18" t="s">
        <v>111</v>
      </c>
      <c r="IC41" s="18" t="s">
        <v>78</v>
      </c>
      <c r="ID41" s="18"/>
    </row>
    <row r="42" spans="1:238" s="17" customFormat="1" ht="47.25">
      <c r="A42" s="26">
        <v>30</v>
      </c>
      <c r="B42" s="66" t="s">
        <v>112</v>
      </c>
      <c r="C42" s="51" t="s">
        <v>79</v>
      </c>
      <c r="D42" s="67"/>
      <c r="E42" s="68"/>
      <c r="F42" s="68"/>
      <c r="G42" s="68"/>
      <c r="H42" s="68"/>
      <c r="I42" s="68"/>
      <c r="J42" s="68"/>
      <c r="K42" s="68"/>
      <c r="L42" s="68"/>
      <c r="M42" s="68"/>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70"/>
      <c r="HZ42" s="18"/>
      <c r="IA42" s="18">
        <v>30</v>
      </c>
      <c r="IB42" s="18" t="s">
        <v>112</v>
      </c>
      <c r="IC42" s="18" t="s">
        <v>79</v>
      </c>
      <c r="ID42" s="18"/>
    </row>
    <row r="43" spans="1:239" s="17" customFormat="1" ht="31.5">
      <c r="A43" s="26">
        <v>31</v>
      </c>
      <c r="B43" s="66" t="s">
        <v>113</v>
      </c>
      <c r="C43" s="51" t="s">
        <v>80</v>
      </c>
      <c r="D43" s="52">
        <v>20</v>
      </c>
      <c r="E43" s="53" t="s">
        <v>138</v>
      </c>
      <c r="F43" s="54">
        <v>1759.84</v>
      </c>
      <c r="G43" s="59"/>
      <c r="H43" s="59"/>
      <c r="I43" s="60" t="s">
        <v>33</v>
      </c>
      <c r="J43" s="61">
        <f>IF(I43="Less(-)",-1,1)</f>
        <v>1</v>
      </c>
      <c r="K43" s="59" t="s">
        <v>34</v>
      </c>
      <c r="L43" s="59" t="s">
        <v>4</v>
      </c>
      <c r="M43" s="62"/>
      <c r="N43" s="63"/>
      <c r="O43" s="63"/>
      <c r="P43" s="64"/>
      <c r="Q43" s="63"/>
      <c r="R43" s="63"/>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55">
        <f>ROUND(total_amount_ba($B$2,$D$2,D43,F43,J43,K43,M43),0)</f>
        <v>35197</v>
      </c>
      <c r="BB43" s="65">
        <f>BA43+SUM(N43:AZ43)</f>
        <v>35197</v>
      </c>
      <c r="BC43" s="56" t="str">
        <f>SpellNumber(L43,BB43)</f>
        <v>INR  Thirty Five Thousand One Hundred &amp; Ninety Seven  Only</v>
      </c>
      <c r="HZ43" s="18"/>
      <c r="IA43" s="18">
        <v>31</v>
      </c>
      <c r="IB43" s="18" t="s">
        <v>113</v>
      </c>
      <c r="IC43" s="18" t="s">
        <v>80</v>
      </c>
      <c r="ID43" s="18">
        <v>20</v>
      </c>
      <c r="IE43" s="17" t="s">
        <v>138</v>
      </c>
    </row>
    <row r="44" spans="1:239" s="17" customFormat="1" ht="31.5">
      <c r="A44" s="26">
        <v>32</v>
      </c>
      <c r="B44" s="66" t="s">
        <v>114</v>
      </c>
      <c r="C44" s="51" t="s">
        <v>81</v>
      </c>
      <c r="D44" s="52">
        <v>45</v>
      </c>
      <c r="E44" s="53" t="s">
        <v>138</v>
      </c>
      <c r="F44" s="54">
        <v>1086.89</v>
      </c>
      <c r="G44" s="59"/>
      <c r="H44" s="59"/>
      <c r="I44" s="60" t="s">
        <v>33</v>
      </c>
      <c r="J44" s="61">
        <f>IF(I44="Less(-)",-1,1)</f>
        <v>1</v>
      </c>
      <c r="K44" s="59" t="s">
        <v>34</v>
      </c>
      <c r="L44" s="59" t="s">
        <v>4</v>
      </c>
      <c r="M44" s="62"/>
      <c r="N44" s="63"/>
      <c r="O44" s="63"/>
      <c r="P44" s="64"/>
      <c r="Q44" s="63"/>
      <c r="R44" s="63"/>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55">
        <f>ROUND(total_amount_ba($B$2,$D$2,D44,F44,J44,K44,M44),0)</f>
        <v>48910</v>
      </c>
      <c r="BB44" s="65">
        <f>BA44+SUM(N44:AZ44)</f>
        <v>48910</v>
      </c>
      <c r="BC44" s="56" t="str">
        <f>SpellNumber(L44,BB44)</f>
        <v>INR  Forty Eight Thousand Nine Hundred &amp; Ten  Only</v>
      </c>
      <c r="HZ44" s="18"/>
      <c r="IA44" s="18">
        <v>32</v>
      </c>
      <c r="IB44" s="18" t="s">
        <v>114</v>
      </c>
      <c r="IC44" s="18" t="s">
        <v>81</v>
      </c>
      <c r="ID44" s="18">
        <v>45</v>
      </c>
      <c r="IE44" s="17" t="s">
        <v>138</v>
      </c>
    </row>
    <row r="45" spans="1:238" s="17" customFormat="1" ht="63">
      <c r="A45" s="26">
        <v>33</v>
      </c>
      <c r="B45" s="66" t="s">
        <v>115</v>
      </c>
      <c r="C45" s="51" t="s">
        <v>82</v>
      </c>
      <c r="D45" s="67"/>
      <c r="E45" s="68"/>
      <c r="F45" s="68"/>
      <c r="G45" s="68"/>
      <c r="H45" s="68"/>
      <c r="I45" s="68"/>
      <c r="J45" s="68"/>
      <c r="K45" s="68"/>
      <c r="L45" s="68"/>
      <c r="M45" s="68"/>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70"/>
      <c r="HZ45" s="18"/>
      <c r="IA45" s="18">
        <v>33</v>
      </c>
      <c r="IB45" s="18" t="s">
        <v>115</v>
      </c>
      <c r="IC45" s="18" t="s">
        <v>82</v>
      </c>
      <c r="ID45" s="18"/>
    </row>
    <row r="46" spans="1:239" s="17" customFormat="1" ht="15.75">
      <c r="A46" s="26">
        <v>34</v>
      </c>
      <c r="B46" s="66" t="s">
        <v>116</v>
      </c>
      <c r="C46" s="51" t="s">
        <v>142</v>
      </c>
      <c r="D46" s="52">
        <v>4</v>
      </c>
      <c r="E46" s="53" t="s">
        <v>138</v>
      </c>
      <c r="F46" s="54">
        <v>1489.22</v>
      </c>
      <c r="G46" s="59"/>
      <c r="H46" s="59"/>
      <c r="I46" s="60" t="s">
        <v>33</v>
      </c>
      <c r="J46" s="61">
        <f>IF(I46="Less(-)",-1,1)</f>
        <v>1</v>
      </c>
      <c r="K46" s="59" t="s">
        <v>34</v>
      </c>
      <c r="L46" s="59" t="s">
        <v>4</v>
      </c>
      <c r="M46" s="62"/>
      <c r="N46" s="63"/>
      <c r="O46" s="63"/>
      <c r="P46" s="64"/>
      <c r="Q46" s="63"/>
      <c r="R46" s="63"/>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55">
        <f>ROUND(total_amount_ba($B$2,$D$2,D46,F46,J46,K46,M46),0)</f>
        <v>5957</v>
      </c>
      <c r="BB46" s="65">
        <f>BA46+SUM(N46:AZ46)</f>
        <v>5957</v>
      </c>
      <c r="BC46" s="56" t="str">
        <f>SpellNumber(L46,BB46)</f>
        <v>INR  Five Thousand Nine Hundred &amp; Fifty Seven  Only</v>
      </c>
      <c r="HZ46" s="18"/>
      <c r="IA46" s="18">
        <v>34</v>
      </c>
      <c r="IB46" s="18" t="s">
        <v>116</v>
      </c>
      <c r="IC46" s="18" t="s">
        <v>142</v>
      </c>
      <c r="ID46" s="18">
        <v>4</v>
      </c>
      <c r="IE46" s="17" t="s">
        <v>138</v>
      </c>
    </row>
    <row r="47" spans="1:238" s="17" customFormat="1" ht="31.5">
      <c r="A47" s="26">
        <v>35</v>
      </c>
      <c r="B47" s="66" t="s">
        <v>117</v>
      </c>
      <c r="C47" s="51" t="s">
        <v>143</v>
      </c>
      <c r="D47" s="67"/>
      <c r="E47" s="68"/>
      <c r="F47" s="68"/>
      <c r="G47" s="68"/>
      <c r="H47" s="68"/>
      <c r="I47" s="68"/>
      <c r="J47" s="68"/>
      <c r="K47" s="68"/>
      <c r="L47" s="68"/>
      <c r="M47" s="68"/>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70"/>
      <c r="HZ47" s="18"/>
      <c r="IA47" s="18">
        <v>35</v>
      </c>
      <c r="IB47" s="18" t="s">
        <v>117</v>
      </c>
      <c r="IC47" s="18" t="s">
        <v>143</v>
      </c>
      <c r="ID47" s="18"/>
    </row>
    <row r="48" spans="1:239" s="17" customFormat="1" ht="31.5">
      <c r="A48" s="26">
        <v>36</v>
      </c>
      <c r="B48" s="66" t="s">
        <v>118</v>
      </c>
      <c r="C48" s="51" t="s">
        <v>144</v>
      </c>
      <c r="D48" s="52">
        <v>2997</v>
      </c>
      <c r="E48" s="53" t="s">
        <v>139</v>
      </c>
      <c r="F48" s="54">
        <v>53.05</v>
      </c>
      <c r="G48" s="59"/>
      <c r="H48" s="59"/>
      <c r="I48" s="60" t="s">
        <v>33</v>
      </c>
      <c r="J48" s="61">
        <f>IF(I48="Less(-)",-1,1)</f>
        <v>1</v>
      </c>
      <c r="K48" s="59" t="s">
        <v>34</v>
      </c>
      <c r="L48" s="59" t="s">
        <v>4</v>
      </c>
      <c r="M48" s="62"/>
      <c r="N48" s="63"/>
      <c r="O48" s="63"/>
      <c r="P48" s="64"/>
      <c r="Q48" s="63"/>
      <c r="R48" s="63"/>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55">
        <f>ROUND(total_amount_ba($B$2,$D$2,D48,F48,J48,K48,M48),0)</f>
        <v>158991</v>
      </c>
      <c r="BB48" s="65">
        <f>BA48+SUM(N48:AZ48)</f>
        <v>158991</v>
      </c>
      <c r="BC48" s="56" t="str">
        <f>SpellNumber(L48,BB48)</f>
        <v>INR  One Lakh Fifty Eight Thousand Nine Hundred &amp; Ninety One  Only</v>
      </c>
      <c r="HZ48" s="18"/>
      <c r="IA48" s="18">
        <v>36</v>
      </c>
      <c r="IB48" s="18" t="s">
        <v>118</v>
      </c>
      <c r="IC48" s="18" t="s">
        <v>144</v>
      </c>
      <c r="ID48" s="18">
        <v>2997</v>
      </c>
      <c r="IE48" s="17" t="s">
        <v>139</v>
      </c>
    </row>
    <row r="49" spans="1:239" s="17" customFormat="1" ht="47.25">
      <c r="A49" s="26">
        <v>37</v>
      </c>
      <c r="B49" s="66" t="s">
        <v>119</v>
      </c>
      <c r="C49" s="51" t="s">
        <v>145</v>
      </c>
      <c r="D49" s="52">
        <v>53</v>
      </c>
      <c r="E49" s="53" t="s">
        <v>139</v>
      </c>
      <c r="F49" s="54">
        <v>192.68</v>
      </c>
      <c r="G49" s="59"/>
      <c r="H49" s="59"/>
      <c r="I49" s="60" t="s">
        <v>33</v>
      </c>
      <c r="J49" s="61">
        <f>IF(I49="Less(-)",-1,1)</f>
        <v>1</v>
      </c>
      <c r="K49" s="59" t="s">
        <v>34</v>
      </c>
      <c r="L49" s="59" t="s">
        <v>4</v>
      </c>
      <c r="M49" s="62"/>
      <c r="N49" s="63"/>
      <c r="O49" s="63"/>
      <c r="P49" s="64"/>
      <c r="Q49" s="63"/>
      <c r="R49" s="63"/>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55">
        <f>ROUND(total_amount_ba($B$2,$D$2,D49,F49,J49,K49,M49),0)</f>
        <v>10212</v>
      </c>
      <c r="BB49" s="65">
        <f>BA49+SUM(N49:AZ49)</f>
        <v>10212</v>
      </c>
      <c r="BC49" s="56" t="str">
        <f>SpellNumber(L49,BB49)</f>
        <v>INR  Ten Thousand Two Hundred &amp; Twelve  Only</v>
      </c>
      <c r="HZ49" s="18"/>
      <c r="IA49" s="18">
        <v>37</v>
      </c>
      <c r="IB49" s="18" t="s">
        <v>119</v>
      </c>
      <c r="IC49" s="18" t="s">
        <v>145</v>
      </c>
      <c r="ID49" s="18">
        <v>53</v>
      </c>
      <c r="IE49" s="17" t="s">
        <v>139</v>
      </c>
    </row>
    <row r="50" spans="1:239" s="17" customFormat="1" ht="94.5">
      <c r="A50" s="26">
        <v>38</v>
      </c>
      <c r="B50" s="66" t="s">
        <v>120</v>
      </c>
      <c r="C50" s="51" t="s">
        <v>146</v>
      </c>
      <c r="D50" s="52">
        <v>277</v>
      </c>
      <c r="E50" s="53" t="s">
        <v>138</v>
      </c>
      <c r="F50" s="54">
        <v>192.33</v>
      </c>
      <c r="G50" s="59"/>
      <c r="H50" s="59"/>
      <c r="I50" s="60" t="s">
        <v>33</v>
      </c>
      <c r="J50" s="61">
        <f>IF(I50="Less(-)",-1,1)</f>
        <v>1</v>
      </c>
      <c r="K50" s="59" t="s">
        <v>34</v>
      </c>
      <c r="L50" s="59" t="s">
        <v>4</v>
      </c>
      <c r="M50" s="62"/>
      <c r="N50" s="63"/>
      <c r="O50" s="63"/>
      <c r="P50" s="64"/>
      <c r="Q50" s="63"/>
      <c r="R50" s="63"/>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55">
        <f>ROUND(total_amount_ba($B$2,$D$2,D50,F50,J50,K50,M50),0)</f>
        <v>53275</v>
      </c>
      <c r="BB50" s="65">
        <f>BA50+SUM(N50:AZ50)</f>
        <v>53275</v>
      </c>
      <c r="BC50" s="56" t="str">
        <f>SpellNumber(L50,BB50)</f>
        <v>INR  Fifty Three Thousand Two Hundred &amp; Seventy Five  Only</v>
      </c>
      <c r="HZ50" s="18"/>
      <c r="IA50" s="18">
        <v>38</v>
      </c>
      <c r="IB50" s="18" t="s">
        <v>120</v>
      </c>
      <c r="IC50" s="18" t="s">
        <v>146</v>
      </c>
      <c r="ID50" s="18">
        <v>277</v>
      </c>
      <c r="IE50" s="17" t="s">
        <v>138</v>
      </c>
    </row>
    <row r="51" spans="1:238" s="17" customFormat="1" ht="15.75">
      <c r="A51" s="26">
        <v>39</v>
      </c>
      <c r="B51" s="66" t="s">
        <v>121</v>
      </c>
      <c r="C51" s="51" t="s">
        <v>147</v>
      </c>
      <c r="D51" s="67"/>
      <c r="E51" s="68"/>
      <c r="F51" s="68"/>
      <c r="G51" s="68"/>
      <c r="H51" s="68"/>
      <c r="I51" s="68"/>
      <c r="J51" s="68"/>
      <c r="K51" s="68"/>
      <c r="L51" s="68"/>
      <c r="M51" s="68"/>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70"/>
      <c r="HZ51" s="18"/>
      <c r="IA51" s="18">
        <v>39</v>
      </c>
      <c r="IB51" s="18" t="s">
        <v>121</v>
      </c>
      <c r="IC51" s="18" t="s">
        <v>147</v>
      </c>
      <c r="ID51" s="18"/>
    </row>
    <row r="52" spans="1:238" s="17" customFormat="1" ht="15.75">
      <c r="A52" s="26">
        <v>40</v>
      </c>
      <c r="B52" s="66" t="s">
        <v>122</v>
      </c>
      <c r="C52" s="51" t="s">
        <v>148</v>
      </c>
      <c r="D52" s="67"/>
      <c r="E52" s="68"/>
      <c r="F52" s="68"/>
      <c r="G52" s="68"/>
      <c r="H52" s="68"/>
      <c r="I52" s="68"/>
      <c r="J52" s="68"/>
      <c r="K52" s="68"/>
      <c r="L52" s="68"/>
      <c r="M52" s="68"/>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70"/>
      <c r="HZ52" s="18"/>
      <c r="IA52" s="18">
        <v>40</v>
      </c>
      <c r="IB52" s="18" t="s">
        <v>122</v>
      </c>
      <c r="IC52" s="18" t="s">
        <v>148</v>
      </c>
      <c r="ID52" s="18"/>
    </row>
    <row r="53" spans="1:239" s="17" customFormat="1" ht="31.5">
      <c r="A53" s="26">
        <v>41</v>
      </c>
      <c r="B53" s="66" t="s">
        <v>123</v>
      </c>
      <c r="C53" s="51" t="s">
        <v>149</v>
      </c>
      <c r="D53" s="52">
        <v>150</v>
      </c>
      <c r="E53" s="53" t="s">
        <v>138</v>
      </c>
      <c r="F53" s="54">
        <v>6585.49</v>
      </c>
      <c r="G53" s="59"/>
      <c r="H53" s="59"/>
      <c r="I53" s="60" t="s">
        <v>33</v>
      </c>
      <c r="J53" s="61">
        <f>IF(I53="Less(-)",-1,1)</f>
        <v>1</v>
      </c>
      <c r="K53" s="59" t="s">
        <v>34</v>
      </c>
      <c r="L53" s="59" t="s">
        <v>4</v>
      </c>
      <c r="M53" s="62"/>
      <c r="N53" s="63"/>
      <c r="O53" s="63"/>
      <c r="P53" s="64"/>
      <c r="Q53" s="63"/>
      <c r="R53" s="63"/>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55">
        <f>ROUND(total_amount_ba($B$2,$D$2,D53,F53,J53,K53,M53),0)</f>
        <v>987824</v>
      </c>
      <c r="BB53" s="65">
        <f>BA53+SUM(N53:AZ53)</f>
        <v>987824</v>
      </c>
      <c r="BC53" s="56" t="str">
        <f>SpellNumber(L53,BB53)</f>
        <v>INR  Nine Lakh Eighty Seven Thousand Eight Hundred &amp; Twenty Four  Only</v>
      </c>
      <c r="HZ53" s="18"/>
      <c r="IA53" s="18">
        <v>41</v>
      </c>
      <c r="IB53" s="18" t="s">
        <v>123</v>
      </c>
      <c r="IC53" s="18" t="s">
        <v>149</v>
      </c>
      <c r="ID53" s="18">
        <v>150</v>
      </c>
      <c r="IE53" s="17" t="s">
        <v>138</v>
      </c>
    </row>
    <row r="54" spans="1:239" s="17" customFormat="1" ht="189">
      <c r="A54" s="26">
        <v>42</v>
      </c>
      <c r="B54" s="66" t="s">
        <v>124</v>
      </c>
      <c r="C54" s="51" t="s">
        <v>150</v>
      </c>
      <c r="D54" s="52">
        <v>3600</v>
      </c>
      <c r="E54" s="53" t="s">
        <v>139</v>
      </c>
      <c r="F54" s="54">
        <v>415.74</v>
      </c>
      <c r="G54" s="59"/>
      <c r="H54" s="59"/>
      <c r="I54" s="60" t="s">
        <v>33</v>
      </c>
      <c r="J54" s="61">
        <f>IF(I54="Less(-)",-1,1)</f>
        <v>1</v>
      </c>
      <c r="K54" s="59" t="s">
        <v>34</v>
      </c>
      <c r="L54" s="59" t="s">
        <v>4</v>
      </c>
      <c r="M54" s="62"/>
      <c r="N54" s="63"/>
      <c r="O54" s="63"/>
      <c r="P54" s="64"/>
      <c r="Q54" s="63"/>
      <c r="R54" s="63"/>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55">
        <f>ROUND(total_amount_ba($B$2,$D$2,D54,F54,J54,K54,M54),0)</f>
        <v>1496664</v>
      </c>
      <c r="BB54" s="65">
        <f>BA54+SUM(N54:AZ54)</f>
        <v>1496664</v>
      </c>
      <c r="BC54" s="56" t="str">
        <f>SpellNumber(L54,BB54)</f>
        <v>INR  Fourteen Lakh Ninety Six Thousand Six Hundred &amp; Sixty Four  Only</v>
      </c>
      <c r="HZ54" s="18"/>
      <c r="IA54" s="18">
        <v>42</v>
      </c>
      <c r="IB54" s="18" t="s">
        <v>124</v>
      </c>
      <c r="IC54" s="18" t="s">
        <v>150</v>
      </c>
      <c r="ID54" s="18">
        <v>3600</v>
      </c>
      <c r="IE54" s="17" t="s">
        <v>139</v>
      </c>
    </row>
    <row r="55" spans="1:238" s="17" customFormat="1" ht="15.75">
      <c r="A55" s="26">
        <v>43</v>
      </c>
      <c r="B55" s="66" t="s">
        <v>125</v>
      </c>
      <c r="C55" s="51" t="s">
        <v>151</v>
      </c>
      <c r="D55" s="67"/>
      <c r="E55" s="68"/>
      <c r="F55" s="68"/>
      <c r="G55" s="68"/>
      <c r="H55" s="68"/>
      <c r="I55" s="68"/>
      <c r="J55" s="68"/>
      <c r="K55" s="68"/>
      <c r="L55" s="68"/>
      <c r="M55" s="68"/>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70"/>
      <c r="HZ55" s="18"/>
      <c r="IA55" s="18">
        <v>43</v>
      </c>
      <c r="IB55" s="18" t="s">
        <v>125</v>
      </c>
      <c r="IC55" s="18" t="s">
        <v>151</v>
      </c>
      <c r="ID55" s="18"/>
    </row>
    <row r="56" spans="1:238" s="17" customFormat="1" ht="126">
      <c r="A56" s="26">
        <v>44</v>
      </c>
      <c r="B56" s="66" t="s">
        <v>126</v>
      </c>
      <c r="C56" s="51" t="s">
        <v>152</v>
      </c>
      <c r="D56" s="67"/>
      <c r="E56" s="68"/>
      <c r="F56" s="68"/>
      <c r="G56" s="68"/>
      <c r="H56" s="68"/>
      <c r="I56" s="68"/>
      <c r="J56" s="68"/>
      <c r="K56" s="68"/>
      <c r="L56" s="68"/>
      <c r="M56" s="68"/>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70"/>
      <c r="HZ56" s="18"/>
      <c r="IA56" s="18">
        <v>44</v>
      </c>
      <c r="IB56" s="18" t="s">
        <v>126</v>
      </c>
      <c r="IC56" s="18" t="s">
        <v>152</v>
      </c>
      <c r="ID56" s="18"/>
    </row>
    <row r="57" spans="1:239" s="17" customFormat="1" ht="31.5">
      <c r="A57" s="26">
        <v>45</v>
      </c>
      <c r="B57" s="66" t="s">
        <v>127</v>
      </c>
      <c r="C57" s="51" t="s">
        <v>153</v>
      </c>
      <c r="D57" s="52">
        <v>105</v>
      </c>
      <c r="E57" s="53" t="s">
        <v>139</v>
      </c>
      <c r="F57" s="54">
        <v>185.49</v>
      </c>
      <c r="G57" s="59"/>
      <c r="H57" s="59"/>
      <c r="I57" s="60" t="s">
        <v>33</v>
      </c>
      <c r="J57" s="61">
        <f>IF(I57="Less(-)",-1,1)</f>
        <v>1</v>
      </c>
      <c r="K57" s="59" t="s">
        <v>34</v>
      </c>
      <c r="L57" s="59" t="s">
        <v>4</v>
      </c>
      <c r="M57" s="62"/>
      <c r="N57" s="63"/>
      <c r="O57" s="63"/>
      <c r="P57" s="64"/>
      <c r="Q57" s="63"/>
      <c r="R57" s="63"/>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55">
        <f>ROUND(total_amount_ba($B$2,$D$2,D57,F57,J57,K57,M57),0)</f>
        <v>19476</v>
      </c>
      <c r="BB57" s="65">
        <f>BA57+SUM(N57:AZ57)</f>
        <v>19476</v>
      </c>
      <c r="BC57" s="56" t="str">
        <f>SpellNumber(L57,BB57)</f>
        <v>INR  Nineteen Thousand Four Hundred &amp; Seventy Six  Only</v>
      </c>
      <c r="HZ57" s="18"/>
      <c r="IA57" s="18">
        <v>45</v>
      </c>
      <c r="IB57" s="18" t="s">
        <v>127</v>
      </c>
      <c r="IC57" s="18" t="s">
        <v>153</v>
      </c>
      <c r="ID57" s="18">
        <v>105</v>
      </c>
      <c r="IE57" s="17" t="s">
        <v>139</v>
      </c>
    </row>
    <row r="58" spans="1:238" s="17" customFormat="1" ht="110.25">
      <c r="A58" s="26">
        <v>46</v>
      </c>
      <c r="B58" s="66" t="s">
        <v>128</v>
      </c>
      <c r="C58" s="51" t="s">
        <v>154</v>
      </c>
      <c r="D58" s="67"/>
      <c r="E58" s="68"/>
      <c r="F58" s="68"/>
      <c r="G58" s="68"/>
      <c r="H58" s="68"/>
      <c r="I58" s="68"/>
      <c r="J58" s="68"/>
      <c r="K58" s="68"/>
      <c r="L58" s="68"/>
      <c r="M58" s="68"/>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70"/>
      <c r="HZ58" s="18"/>
      <c r="IA58" s="18">
        <v>46</v>
      </c>
      <c r="IB58" s="18" t="s">
        <v>128</v>
      </c>
      <c r="IC58" s="18" t="s">
        <v>154</v>
      </c>
      <c r="ID58" s="18"/>
    </row>
    <row r="59" spans="1:239" s="17" customFormat="1" ht="15.75">
      <c r="A59" s="26">
        <v>47</v>
      </c>
      <c r="B59" s="57" t="s">
        <v>129</v>
      </c>
      <c r="C59" s="51" t="s">
        <v>155</v>
      </c>
      <c r="D59" s="52">
        <v>1098</v>
      </c>
      <c r="E59" s="53" t="s">
        <v>140</v>
      </c>
      <c r="F59" s="54">
        <v>5.83</v>
      </c>
      <c r="G59" s="59"/>
      <c r="H59" s="59"/>
      <c r="I59" s="60" t="s">
        <v>33</v>
      </c>
      <c r="J59" s="61">
        <f>IF(I59="Less(-)",-1,1)</f>
        <v>1</v>
      </c>
      <c r="K59" s="59" t="s">
        <v>34</v>
      </c>
      <c r="L59" s="59" t="s">
        <v>4</v>
      </c>
      <c r="M59" s="62"/>
      <c r="N59" s="63"/>
      <c r="O59" s="63"/>
      <c r="P59" s="64"/>
      <c r="Q59" s="63"/>
      <c r="R59" s="63"/>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55">
        <f>ROUND(total_amount_ba($B$2,$D$2,D59,F59,J59,K59,M59),0)</f>
        <v>6401</v>
      </c>
      <c r="BB59" s="65">
        <f>BA59+SUM(N59:AZ59)</f>
        <v>6401</v>
      </c>
      <c r="BC59" s="56" t="str">
        <f>SpellNumber(L59,BB59)</f>
        <v>INR  Six Thousand Four Hundred &amp; One  Only</v>
      </c>
      <c r="HZ59" s="18"/>
      <c r="IA59" s="18">
        <v>47</v>
      </c>
      <c r="IB59" s="18" t="s">
        <v>129</v>
      </c>
      <c r="IC59" s="18" t="s">
        <v>155</v>
      </c>
      <c r="ID59" s="18">
        <v>1098</v>
      </c>
      <c r="IE59" s="17" t="s">
        <v>140</v>
      </c>
    </row>
    <row r="60" spans="1:238" s="17" customFormat="1" ht="47.25">
      <c r="A60" s="26">
        <v>48</v>
      </c>
      <c r="B60" s="57" t="s">
        <v>130</v>
      </c>
      <c r="C60" s="51" t="s">
        <v>156</v>
      </c>
      <c r="D60" s="67"/>
      <c r="E60" s="68"/>
      <c r="F60" s="68"/>
      <c r="G60" s="68"/>
      <c r="H60" s="68"/>
      <c r="I60" s="68"/>
      <c r="J60" s="68"/>
      <c r="K60" s="68"/>
      <c r="L60" s="68"/>
      <c r="M60" s="68"/>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70"/>
      <c r="HZ60" s="18"/>
      <c r="IA60" s="18">
        <v>48</v>
      </c>
      <c r="IB60" s="18" t="s">
        <v>130</v>
      </c>
      <c r="IC60" s="18" t="s">
        <v>156</v>
      </c>
      <c r="ID60" s="18"/>
    </row>
    <row r="61" spans="1:239" s="17" customFormat="1" ht="47.25">
      <c r="A61" s="26">
        <v>49</v>
      </c>
      <c r="B61" s="57" t="s">
        <v>131</v>
      </c>
      <c r="C61" s="51" t="s">
        <v>157</v>
      </c>
      <c r="D61" s="52">
        <v>3323</v>
      </c>
      <c r="E61" s="53" t="s">
        <v>139</v>
      </c>
      <c r="F61" s="54">
        <v>103.24</v>
      </c>
      <c r="G61" s="59"/>
      <c r="H61" s="59"/>
      <c r="I61" s="60" t="s">
        <v>33</v>
      </c>
      <c r="J61" s="61">
        <f>IF(I61="Less(-)",-1,1)</f>
        <v>1</v>
      </c>
      <c r="K61" s="59" t="s">
        <v>34</v>
      </c>
      <c r="L61" s="59" t="s">
        <v>4</v>
      </c>
      <c r="M61" s="62"/>
      <c r="N61" s="63"/>
      <c r="O61" s="63"/>
      <c r="P61" s="64"/>
      <c r="Q61" s="63"/>
      <c r="R61" s="63"/>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55">
        <f>ROUND(total_amount_ba($B$2,$D$2,D61,F61,J61,K61,M61),0)</f>
        <v>343067</v>
      </c>
      <c r="BB61" s="65">
        <f>BA61+SUM(N61:AZ61)</f>
        <v>343067</v>
      </c>
      <c r="BC61" s="56" t="str">
        <f>SpellNumber(L61,BB61)</f>
        <v>INR  Three Lakh Forty Three Thousand  &amp;Sixty Seven  Only</v>
      </c>
      <c r="HZ61" s="18"/>
      <c r="IA61" s="18">
        <v>49</v>
      </c>
      <c r="IB61" s="18" t="s">
        <v>131</v>
      </c>
      <c r="IC61" s="18" t="s">
        <v>157</v>
      </c>
      <c r="ID61" s="18">
        <v>3323</v>
      </c>
      <c r="IE61" s="17" t="s">
        <v>139</v>
      </c>
    </row>
    <row r="62" spans="1:238" s="17" customFormat="1" ht="78.75">
      <c r="A62" s="26">
        <v>50</v>
      </c>
      <c r="B62" s="57" t="s">
        <v>132</v>
      </c>
      <c r="C62" s="51" t="s">
        <v>158</v>
      </c>
      <c r="D62" s="67"/>
      <c r="E62" s="68"/>
      <c r="F62" s="68"/>
      <c r="G62" s="68"/>
      <c r="H62" s="68"/>
      <c r="I62" s="68"/>
      <c r="J62" s="68"/>
      <c r="K62" s="68"/>
      <c r="L62" s="68"/>
      <c r="M62" s="68"/>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70"/>
      <c r="HZ62" s="18"/>
      <c r="IA62" s="18">
        <v>50</v>
      </c>
      <c r="IB62" s="18" t="s">
        <v>132</v>
      </c>
      <c r="IC62" s="18" t="s">
        <v>158</v>
      </c>
      <c r="ID62" s="18"/>
    </row>
    <row r="63" spans="1:239" s="17" customFormat="1" ht="31.5">
      <c r="A63" s="26">
        <v>51</v>
      </c>
      <c r="B63" s="57" t="s">
        <v>133</v>
      </c>
      <c r="C63" s="51" t="s">
        <v>159</v>
      </c>
      <c r="D63" s="52">
        <v>78</v>
      </c>
      <c r="E63" s="53" t="s">
        <v>139</v>
      </c>
      <c r="F63" s="54">
        <v>447.61</v>
      </c>
      <c r="G63" s="59"/>
      <c r="H63" s="59"/>
      <c r="I63" s="60" t="s">
        <v>33</v>
      </c>
      <c r="J63" s="61">
        <f>IF(I63="Less(-)",-1,1)</f>
        <v>1</v>
      </c>
      <c r="K63" s="59" t="s">
        <v>34</v>
      </c>
      <c r="L63" s="59" t="s">
        <v>4</v>
      </c>
      <c r="M63" s="62"/>
      <c r="N63" s="63"/>
      <c r="O63" s="63"/>
      <c r="P63" s="64"/>
      <c r="Q63" s="63"/>
      <c r="R63" s="63"/>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55">
        <f>ROUND(total_amount_ba($B$2,$D$2,D63,F63,J63,K63,M63),0)</f>
        <v>34914</v>
      </c>
      <c r="BB63" s="65">
        <f>BA63+SUM(N63:AZ63)</f>
        <v>34914</v>
      </c>
      <c r="BC63" s="56" t="str">
        <f>SpellNumber(L63,BB63)</f>
        <v>INR  Thirty Four Thousand Nine Hundred &amp; Fourteen  Only</v>
      </c>
      <c r="HZ63" s="18"/>
      <c r="IA63" s="18">
        <v>51</v>
      </c>
      <c r="IB63" s="18" t="s">
        <v>133</v>
      </c>
      <c r="IC63" s="18" t="s">
        <v>159</v>
      </c>
      <c r="ID63" s="18">
        <v>78</v>
      </c>
      <c r="IE63" s="17" t="s">
        <v>139</v>
      </c>
    </row>
    <row r="64" spans="1:238" s="17" customFormat="1" ht="110.25">
      <c r="A64" s="26">
        <v>52</v>
      </c>
      <c r="B64" s="57" t="s">
        <v>134</v>
      </c>
      <c r="C64" s="51" t="s">
        <v>160</v>
      </c>
      <c r="D64" s="67"/>
      <c r="E64" s="68"/>
      <c r="F64" s="68"/>
      <c r="G64" s="68"/>
      <c r="H64" s="68"/>
      <c r="I64" s="68"/>
      <c r="J64" s="68"/>
      <c r="K64" s="68"/>
      <c r="L64" s="68"/>
      <c r="M64" s="68"/>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70"/>
      <c r="HZ64" s="18"/>
      <c r="IA64" s="18">
        <v>52</v>
      </c>
      <c r="IB64" s="18" t="s">
        <v>134</v>
      </c>
      <c r="IC64" s="18" t="s">
        <v>160</v>
      </c>
      <c r="ID64" s="18"/>
    </row>
    <row r="65" spans="1:239" s="17" customFormat="1" ht="31.5">
      <c r="A65" s="26">
        <v>53</v>
      </c>
      <c r="B65" s="57" t="s">
        <v>135</v>
      </c>
      <c r="C65" s="51" t="s">
        <v>161</v>
      </c>
      <c r="D65" s="52">
        <v>27</v>
      </c>
      <c r="E65" s="53" t="s">
        <v>139</v>
      </c>
      <c r="F65" s="54">
        <v>746.03</v>
      </c>
      <c r="G65" s="59"/>
      <c r="H65" s="59"/>
      <c r="I65" s="60" t="s">
        <v>33</v>
      </c>
      <c r="J65" s="61">
        <f>IF(I65="Less(-)",-1,1)</f>
        <v>1</v>
      </c>
      <c r="K65" s="59" t="s">
        <v>34</v>
      </c>
      <c r="L65" s="59" t="s">
        <v>4</v>
      </c>
      <c r="M65" s="62"/>
      <c r="N65" s="63"/>
      <c r="O65" s="63"/>
      <c r="P65" s="64"/>
      <c r="Q65" s="63"/>
      <c r="R65" s="63"/>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55">
        <f>ROUND(total_amount_ba($B$2,$D$2,D65,F65,J65,K65,M65),0)</f>
        <v>20143</v>
      </c>
      <c r="BB65" s="65">
        <f>BA65+SUM(N65:AZ65)</f>
        <v>20143</v>
      </c>
      <c r="BC65" s="56" t="str">
        <f>SpellNumber(L65,BB65)</f>
        <v>INR  Twenty Thousand One Hundred &amp; Forty Three  Only</v>
      </c>
      <c r="HZ65" s="18"/>
      <c r="IA65" s="18">
        <v>53</v>
      </c>
      <c r="IB65" s="18" t="s">
        <v>135</v>
      </c>
      <c r="IC65" s="18" t="s">
        <v>161</v>
      </c>
      <c r="ID65" s="18">
        <v>27</v>
      </c>
      <c r="IE65" s="17" t="s">
        <v>139</v>
      </c>
    </row>
    <row r="66" spans="1:238" s="17" customFormat="1" ht="15.75">
      <c r="A66" s="26">
        <v>54</v>
      </c>
      <c r="B66" s="57" t="s">
        <v>136</v>
      </c>
      <c r="C66" s="51" t="s">
        <v>162</v>
      </c>
      <c r="D66" s="67"/>
      <c r="E66" s="68"/>
      <c r="F66" s="68"/>
      <c r="G66" s="68"/>
      <c r="H66" s="68"/>
      <c r="I66" s="68"/>
      <c r="J66" s="68"/>
      <c r="K66" s="68"/>
      <c r="L66" s="68"/>
      <c r="M66" s="68"/>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70"/>
      <c r="HZ66" s="18"/>
      <c r="IA66" s="18">
        <v>54</v>
      </c>
      <c r="IB66" s="18" t="s">
        <v>136</v>
      </c>
      <c r="IC66" s="18" t="s">
        <v>162</v>
      </c>
      <c r="ID66" s="18"/>
    </row>
    <row r="67" spans="1:239" s="17" customFormat="1" ht="94.5">
      <c r="A67" s="26">
        <v>55</v>
      </c>
      <c r="B67" s="57" t="s">
        <v>137</v>
      </c>
      <c r="C67" s="51" t="s">
        <v>163</v>
      </c>
      <c r="D67" s="52">
        <v>71</v>
      </c>
      <c r="E67" s="53" t="s">
        <v>51</v>
      </c>
      <c r="F67" s="54">
        <v>1372.21</v>
      </c>
      <c r="G67" s="59"/>
      <c r="H67" s="59"/>
      <c r="I67" s="60" t="s">
        <v>33</v>
      </c>
      <c r="J67" s="61">
        <f>IF(I67="Less(-)",-1,1)</f>
        <v>1</v>
      </c>
      <c r="K67" s="59" t="s">
        <v>34</v>
      </c>
      <c r="L67" s="59" t="s">
        <v>4</v>
      </c>
      <c r="M67" s="62"/>
      <c r="N67" s="63"/>
      <c r="O67" s="63"/>
      <c r="P67" s="64"/>
      <c r="Q67" s="63"/>
      <c r="R67" s="63"/>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55">
        <f>ROUND(total_amount_ba($B$2,$D$2,D67,F67,J67,K67,M67),0)</f>
        <v>97427</v>
      </c>
      <c r="BB67" s="65">
        <f>BA67+SUM(N67:AZ67)</f>
        <v>97427</v>
      </c>
      <c r="BC67" s="56" t="str">
        <f>SpellNumber(L67,BB67)</f>
        <v>INR  Ninety Seven Thousand Four Hundred &amp; Twenty Seven  Only</v>
      </c>
      <c r="HZ67" s="18"/>
      <c r="IA67" s="18">
        <v>55</v>
      </c>
      <c r="IB67" s="18" t="s">
        <v>137</v>
      </c>
      <c r="IC67" s="18" t="s">
        <v>163</v>
      </c>
      <c r="ID67" s="18">
        <v>71</v>
      </c>
      <c r="IE67" s="17" t="s">
        <v>51</v>
      </c>
    </row>
    <row r="68" spans="1:237" ht="37.5">
      <c r="A68" s="24" t="s">
        <v>35</v>
      </c>
      <c r="B68" s="29"/>
      <c r="C68" s="30"/>
      <c r="D68" s="34"/>
      <c r="E68" s="34"/>
      <c r="F68" s="34"/>
      <c r="G68" s="34"/>
      <c r="H68" s="35"/>
      <c r="I68" s="35"/>
      <c r="J68" s="35"/>
      <c r="K68" s="35"/>
      <c r="L68" s="36"/>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8">
        <f>SUM(BA13:BA67)</f>
        <v>4425175</v>
      </c>
      <c r="BB68" s="39" t="e">
        <f>SUM(#REF!)</f>
        <v>#REF!</v>
      </c>
      <c r="BC68" s="40" t="str">
        <f>SpellNumber(L68,BA68)</f>
        <v>  Forty Four Lakh Twenty Five Thousand One Hundred &amp; Seventy Five  Only</v>
      </c>
      <c r="IA68" s="3" t="s">
        <v>35</v>
      </c>
      <c r="IC68" s="3">
        <v>29911889</v>
      </c>
    </row>
    <row r="69" spans="1:237" ht="36.75" customHeight="1">
      <c r="A69" s="23" t="s">
        <v>36</v>
      </c>
      <c r="B69" s="31"/>
      <c r="C69" s="32"/>
      <c r="D69" s="41"/>
      <c r="E69" s="42" t="s">
        <v>41</v>
      </c>
      <c r="F69" s="33"/>
      <c r="G69" s="43"/>
      <c r="H69" s="44"/>
      <c r="I69" s="44"/>
      <c r="J69" s="44"/>
      <c r="K69" s="45"/>
      <c r="L69" s="46"/>
      <c r="M69" s="4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48">
        <f>IF(ISBLANK(F69),0,IF(E69="Excess (+)",ROUND(BA68+(BA68*F69),0),IF(E69="Less (-)",ROUND(BA68+(BA68*F69*(-1)),0),IF(E69="At Par",BA68,0))))</f>
        <v>0</v>
      </c>
      <c r="BB69" s="49">
        <f>ROUND(BA69,0)</f>
        <v>0</v>
      </c>
      <c r="BC69" s="50" t="str">
        <f>SpellNumber($E$2,BB69)</f>
        <v>INR Zero Only</v>
      </c>
      <c r="IA69" s="3" t="s">
        <v>36</v>
      </c>
      <c r="IC69" s="3" t="s">
        <v>48</v>
      </c>
    </row>
    <row r="70" spans="1:237" ht="33.75" customHeight="1">
      <c r="A70" s="19" t="s">
        <v>37</v>
      </c>
      <c r="B70" s="19"/>
      <c r="C70" s="71" t="str">
        <f>BC69</f>
        <v>INR Zero Only</v>
      </c>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3"/>
      <c r="IA70" s="3" t="s">
        <v>37</v>
      </c>
      <c r="IC70" s="3" t="s">
        <v>47</v>
      </c>
    </row>
  </sheetData>
  <sheetProtection password="D850" sheet="1"/>
  <autoFilter ref="A11:BC70"/>
  <mergeCells count="38">
    <mergeCell ref="D16:BC16"/>
    <mergeCell ref="D17:BC17"/>
    <mergeCell ref="D19:BC19"/>
    <mergeCell ref="D21:BC21"/>
    <mergeCell ref="D22:BC22"/>
    <mergeCell ref="D24:BC24"/>
    <mergeCell ref="C70:BC70"/>
    <mergeCell ref="D13:BC13"/>
    <mergeCell ref="B8:BC8"/>
    <mergeCell ref="A9:BC9"/>
    <mergeCell ref="A1:L1"/>
    <mergeCell ref="A4:BC4"/>
    <mergeCell ref="A5:BC5"/>
    <mergeCell ref="A6:BC6"/>
    <mergeCell ref="A7:BC7"/>
    <mergeCell ref="D14:BC14"/>
    <mergeCell ref="D25:BC25"/>
    <mergeCell ref="D27:BC27"/>
    <mergeCell ref="D28:BC28"/>
    <mergeCell ref="D30:BC30"/>
    <mergeCell ref="D31:BC31"/>
    <mergeCell ref="D33:BC33"/>
    <mergeCell ref="D35:BC35"/>
    <mergeCell ref="D37:BC37"/>
    <mergeCell ref="D39:BC39"/>
    <mergeCell ref="D41:BC41"/>
    <mergeCell ref="D42:BC42"/>
    <mergeCell ref="D45:BC45"/>
    <mergeCell ref="D60:BC60"/>
    <mergeCell ref="D62:BC62"/>
    <mergeCell ref="D64:BC64"/>
    <mergeCell ref="D66:BC66"/>
    <mergeCell ref="D47:BC47"/>
    <mergeCell ref="D51:BC51"/>
    <mergeCell ref="D52:BC52"/>
    <mergeCell ref="D55:BC55"/>
    <mergeCell ref="D56:BC56"/>
    <mergeCell ref="D58:BC58"/>
  </mergeCells>
  <dataValidations count="20">
    <dataValidation type="list" allowBlank="1" showErrorMessage="1" sqref="E69">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9">
      <formula1>0</formula1>
      <formula2>99.9</formula2>
    </dataValidation>
    <dataValidation type="list" allowBlank="1" showErrorMessage="1" sqref="K15 K18 K20 K23 K26 K29 K32 K34 K36 K38 K40 K43:K44 K46 K48:K50 K53:K54 K57 K59 K61 K63 K65 K67">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70 L65 L13 L14 L15 L16 L17 L18 L19 L20 L21 L22 L23 L24 L25 L26 L27 L28 L29 L30 L31 L32 L33 L34 L35 L36 L37 L38 L39 L40 L41 L42 L43 L44 L45 L46 L47 L48 L49 L50 L51 L52 L53 L54 L55 L56 L57 L58 L59 L60 L61 L62 L63 L64 L67 L66">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9">
      <formula1>IF(E69="Select",-1,IF(E69="At Par",0,0))</formula1>
      <formula2>IF(E69="Select",-1,IF(E69="At Par",0,0.99))</formula2>
    </dataValidation>
    <dataValidation type="decimal" allowBlank="1" showInputMessage="1" showErrorMessage="1" promptTitle="Rate Entry" prompt="Please enter the Basic Price in Rupees for this item. " errorTitle="Invaid Entry" error="Only Numeric Values are allowed. " sqref="G15:H15 G18:H18 G20:H20 G23:H23 G26:H26 G29:H29 G32:H32 G34:H34 G36:H36 G38:H38 G40:H40 G43:H44 G46:H46 G48:H50 G53:H54 G57:H57 G59:H59 G61:H61 G63:H63 G65:H65 G67:H67">
      <formula1>0</formula1>
      <formula2>999999999999999</formula2>
    </dataValidation>
    <dataValidation allowBlank="1" showInputMessage="1" showErrorMessage="1" promptTitle="Addition / Deduction" prompt="Please Choose the correct One" sqref="J15 J18 J20 J23 J26 J29 J32 J34 J36 J38 J40 J43:J44 J46 J48:J50 J53:J54 J57 J59 J61 J63 J65 J67"/>
    <dataValidation type="list" showErrorMessage="1" sqref="I15 I18 I20 I23 I26 I29 I32 I34 I36 I38 I40 I43:I44 I46 I48:I50 I53:I54 I57 I59 I61 I63 I65 I67">
      <formula1>"Excess(+),Less(-)"</formula1>
    </dataValidation>
    <dataValidation type="decimal" allowBlank="1" showInputMessage="1" showErrorMessage="1" promptTitle="Rate Entry" prompt="Please enter the Other Taxes2 in Rupees for this item. " errorTitle="Invaid Entry" error="Only Numeric Values are allowed. " sqref="N15:O15 N18:O18 N20:O20 N23:O23 N26:O26 N29:O29 N32:O32 N34:O34 N36:O36 N38:O38 N40:O40 N43:O44 N46:O46 N48:O50 N53:O54 N57:O57 N59:O59 N61:O61 N63:O63 N65:O65 N67:O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6 R29 R32 R34 R36 R38 R40 R43:R44 R46 R48:R50 R53:R54 R57 R59 R61 R63 R65 R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6 Q29 Q32 Q34 Q36 Q38 Q40 Q43:Q44 Q46 Q48:Q50 Q53:Q54 Q57 Q59 Q61 Q63 Q65 Q6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6 M29 M32 M34 M36 M38 M40 M43:M44 M46 M48:M50 M53:M54 M57 M59 M61 M63 M65 M6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 D26 D29 D32 D34 D36 D38 D40 D43:D44 D46 D48:D50 D53:D54 D57 D59 D61 D63 D65 D6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 F26 F29 F32 F34 F36 F38 F40 F43:F44 F46 F48:F50 F53:F54 F57 F59 F61 F63 F65 F67">
      <formula1>0</formula1>
      <formula2>999999999999999</formula2>
    </dataValidation>
    <dataValidation allowBlank="1" showInputMessage="1" showErrorMessage="1" promptTitle="Itemcode/Make" prompt="Please enter text" sqref="C13:C67"/>
    <dataValidation type="decimal" allowBlank="1" showInputMessage="1" showErrorMessage="1" errorTitle="Invalid Entry" error="Only Numeric Values are allowed. " sqref="A13:A67">
      <formula1>0</formula1>
      <formula2>999999999999999</formula2>
    </dataValidation>
    <dataValidation type="list" allowBlank="1" showErrorMessage="1" sqref="D13:D14 D16:D17 D19 D21:D22 D24:D25 D27:D28 D30:D31 D33 D35 D37 D39 D41:D42 D45 D47 D51:D52 D55:D56 D58 D60 D62 D64 D66">
      <formula1>"Partial Conversion,Full Conversion"</formula1>
      <formula2>0</formula2>
    </dataValidation>
  </dataValidations>
  <printOptions/>
  <pageMargins left="0.45" right="0.2" top="0.25" bottom="0.25" header="0.511805555555556" footer="0.511805555555556"/>
  <pageSetup fitToHeight="0" fitToWidth="1" horizontalDpi="300" verticalDpi="3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82" t="s">
        <v>38</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2024-03-07T07:15:47Z</cp:lastPrinted>
  <dcterms:created xsi:type="dcterms:W3CDTF">2009-01-30T06:42:42Z</dcterms:created>
  <dcterms:modified xsi:type="dcterms:W3CDTF">2024-05-10T12:03:11Z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